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hard calculator 2023\MFE\MIPE 2025\modificare program unire PDD si PTJ\Nota modificare si fuziune programe si anexe aprobate in CM\"/>
    </mc:Choice>
  </mc:AlternateContent>
  <xr:revisionPtr revIDLastSave="0" documentId="13_ncr:1_{73A65828-9EC3-4E78-B038-A81A1E6FCDC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locari financiare FTJ" sheetId="1" r:id="rId1"/>
  </sheets>
  <definedNames>
    <definedName name="_xlnm.Print_Area" localSheetId="0">'Alocari financiare FTJ'!$A$36:$I$47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5" i="1" l="1"/>
  <c r="J44" i="1"/>
  <c r="J41" i="1"/>
  <c r="J38" i="1"/>
  <c r="D12" i="1" l="1"/>
  <c r="E12" i="1"/>
  <c r="F12" i="1"/>
  <c r="G12" i="1"/>
  <c r="H12" i="1"/>
  <c r="C12" i="1"/>
  <c r="I11" i="1"/>
  <c r="C21" i="1" l="1"/>
  <c r="D21" i="1" l="1"/>
  <c r="E21" i="1"/>
  <c r="F21" i="1"/>
  <c r="G21" i="1"/>
  <c r="H21" i="1"/>
  <c r="C20" i="1"/>
  <c r="E33" i="1"/>
  <c r="F33" i="1"/>
  <c r="G33" i="1"/>
  <c r="H33" i="1"/>
  <c r="D33" i="1"/>
  <c r="C33" i="1"/>
  <c r="I4" i="1"/>
  <c r="D5" i="1"/>
  <c r="E5" i="1"/>
  <c r="F5" i="1"/>
  <c r="G5" i="1"/>
  <c r="H5" i="1"/>
  <c r="C5" i="1"/>
  <c r="D13" i="1"/>
  <c r="E13" i="1"/>
  <c r="F13" i="1"/>
  <c r="G13" i="1"/>
  <c r="H13" i="1"/>
  <c r="C13" i="1"/>
  <c r="I10" i="1"/>
  <c r="I12" i="1" s="1"/>
  <c r="I15" i="1"/>
  <c r="C36" i="1" l="1"/>
  <c r="H20" i="1"/>
  <c r="G20" i="1"/>
  <c r="E20" i="1"/>
  <c r="D20" i="1"/>
  <c r="F20" i="1"/>
  <c r="C16" i="1"/>
  <c r="C18" i="1"/>
  <c r="H16" i="1"/>
  <c r="H18" i="1"/>
  <c r="G16" i="1"/>
  <c r="G18" i="1"/>
  <c r="E16" i="1"/>
  <c r="E18" i="1"/>
  <c r="D16" i="1"/>
  <c r="D18" i="1"/>
  <c r="F16" i="1"/>
  <c r="F18" i="1"/>
  <c r="F36" i="1"/>
  <c r="H36" i="1"/>
  <c r="G36" i="1"/>
  <c r="E36" i="1"/>
  <c r="D36" i="1"/>
  <c r="D44" i="1"/>
  <c r="E44" i="1"/>
  <c r="F44" i="1"/>
  <c r="G44" i="1"/>
  <c r="H44" i="1"/>
  <c r="C44" i="1"/>
  <c r="E45" i="1" l="1"/>
  <c r="D45" i="1"/>
  <c r="G45" i="1"/>
  <c r="F45" i="1"/>
  <c r="H45" i="1"/>
  <c r="I3" i="1"/>
  <c r="I6" i="1"/>
  <c r="I17" i="1"/>
  <c r="I19" i="1"/>
  <c r="I31" i="1"/>
  <c r="I32" i="1"/>
  <c r="I35" i="1"/>
  <c r="I2" i="1"/>
  <c r="I9" i="1" l="1"/>
  <c r="I13" i="1"/>
  <c r="I14" i="1" s="1"/>
  <c r="D7" i="1"/>
  <c r="D8" i="1" s="1"/>
  <c r="E7" i="1"/>
  <c r="E8" i="1" s="1"/>
  <c r="F7" i="1"/>
  <c r="F8" i="1" s="1"/>
  <c r="H7" i="1"/>
  <c r="H8" i="1" s="1"/>
  <c r="I7" i="1"/>
  <c r="C7" i="1"/>
  <c r="C8" i="1" s="1"/>
  <c r="G7" i="1"/>
  <c r="G8" i="1" s="1"/>
  <c r="I21" i="1"/>
  <c r="I33" i="1"/>
  <c r="I34" i="1" s="1"/>
  <c r="I5" i="1"/>
  <c r="C9" i="1" l="1"/>
  <c r="C14" i="1" s="1"/>
  <c r="G9" i="1"/>
  <c r="G14" i="1" s="1"/>
  <c r="E9" i="1"/>
  <c r="E14" i="1" s="1"/>
  <c r="H9" i="1"/>
  <c r="H14" i="1" s="1"/>
  <c r="H47" i="1"/>
  <c r="F9" i="1"/>
  <c r="F14" i="1" s="1"/>
  <c r="F47" i="1"/>
  <c r="D9" i="1"/>
  <c r="D14" i="1" s="1"/>
  <c r="I22" i="1"/>
  <c r="C22" i="1"/>
  <c r="C23" i="1" s="1"/>
  <c r="C47" i="1" s="1"/>
  <c r="I16" i="1"/>
  <c r="I24" i="1" s="1"/>
  <c r="I28" i="1" s="1"/>
  <c r="I27" i="1"/>
  <c r="I20" i="1"/>
  <c r="I26" i="1" s="1"/>
  <c r="I30" i="1" s="1"/>
  <c r="I18" i="1"/>
  <c r="I25" i="1" s="1"/>
  <c r="I29" i="1" s="1"/>
  <c r="D22" i="1"/>
  <c r="D23" i="1" s="1"/>
  <c r="D47" i="1" s="1"/>
  <c r="G22" i="1"/>
  <c r="G23" i="1" s="1"/>
  <c r="G47" i="1" s="1"/>
  <c r="H22" i="1"/>
  <c r="H23" i="1" s="1"/>
  <c r="E22" i="1"/>
  <c r="E23" i="1" s="1"/>
  <c r="E47" i="1" s="1"/>
  <c r="F22" i="1"/>
  <c r="F23" i="1" s="1"/>
  <c r="I36" i="1"/>
  <c r="I37" i="1" s="1"/>
  <c r="K47" i="1" l="1"/>
  <c r="E26" i="1"/>
  <c r="E30" i="1" s="1"/>
  <c r="E27" i="1"/>
  <c r="E34" i="1" s="1"/>
  <c r="E37" i="1" s="1"/>
  <c r="E46" i="1" s="1"/>
  <c r="E48" i="1" s="1"/>
  <c r="G26" i="1"/>
  <c r="G30" i="1" s="1"/>
  <c r="G27" i="1"/>
  <c r="G34" i="1" s="1"/>
  <c r="G37" i="1" s="1"/>
  <c r="G46" i="1" s="1"/>
  <c r="G48" i="1" s="1"/>
  <c r="D26" i="1"/>
  <c r="D30" i="1" s="1"/>
  <c r="D27" i="1"/>
  <c r="D34" i="1" s="1"/>
  <c r="D37" i="1" s="1"/>
  <c r="D46" i="1" s="1"/>
  <c r="D48" i="1" s="1"/>
  <c r="F26" i="1"/>
  <c r="F30" i="1" s="1"/>
  <c r="F27" i="1"/>
  <c r="F34" i="1" s="1"/>
  <c r="F37" i="1" s="1"/>
  <c r="F46" i="1" s="1"/>
  <c r="F48" i="1" s="1"/>
  <c r="H26" i="1"/>
  <c r="H30" i="1" s="1"/>
  <c r="H27" i="1"/>
  <c r="H34" i="1" s="1"/>
  <c r="H37" i="1" s="1"/>
  <c r="H46" i="1" s="1"/>
  <c r="H48" i="1" s="1"/>
  <c r="C26" i="1"/>
  <c r="C30" i="1" s="1"/>
  <c r="C27" i="1"/>
  <c r="C34" i="1" s="1"/>
  <c r="C37" i="1" s="1"/>
  <c r="C46" i="1" s="1"/>
  <c r="C48" i="1" s="1"/>
  <c r="K48" i="1" s="1"/>
  <c r="F24" i="1"/>
  <c r="F28" i="1" s="1"/>
  <c r="F25" i="1"/>
  <c r="F29" i="1" s="1"/>
  <c r="G24" i="1"/>
  <c r="G28" i="1" s="1"/>
  <c r="G25" i="1"/>
  <c r="G29" i="1" s="1"/>
  <c r="E24" i="1"/>
  <c r="E28" i="1" s="1"/>
  <c r="E25" i="1"/>
  <c r="E29" i="1" s="1"/>
  <c r="C24" i="1"/>
  <c r="C28" i="1" s="1"/>
  <c r="C25" i="1"/>
  <c r="C29" i="1" s="1"/>
  <c r="H24" i="1"/>
  <c r="H28" i="1" s="1"/>
  <c r="H25" i="1"/>
  <c r="H29" i="1" s="1"/>
  <c r="D24" i="1"/>
  <c r="D28" i="1" s="1"/>
  <c r="D25" i="1"/>
  <c r="D29" i="1" s="1"/>
  <c r="J45" i="1"/>
  <c r="J46" i="1" s="1"/>
</calcChain>
</file>

<file path=xl/sharedStrings.xml><?xml version="1.0" encoding="utf-8"?>
<sst xmlns="http://schemas.openxmlformats.org/spreadsheetml/2006/main" count="90" uniqueCount="87">
  <si>
    <t>Prioritate 1 (Gorj)</t>
  </si>
  <si>
    <t>Dezvoltarea întreprinderilor și a antreprenoriatului</t>
  </si>
  <si>
    <t>Energie verde accesibilă și mobilitate nepoluantă</t>
  </si>
  <si>
    <t>Cod</t>
  </si>
  <si>
    <t>Prioritate 2 (Hunedoara)</t>
  </si>
  <si>
    <t>Prioritate 3 (Dolj)</t>
  </si>
  <si>
    <t>Prioritate 4 (Galati)</t>
  </si>
  <si>
    <t>Prioritate 5 (Prahova)</t>
  </si>
  <si>
    <t>Prioritate 6 (Mures)</t>
  </si>
  <si>
    <t>Investiție pentru reducerea substanțială a emisiilor ETS aferente producției de fertilizanți chimici</t>
  </si>
  <si>
    <r>
      <t>Prioritate 8 (</t>
    </r>
    <r>
      <rPr>
        <b/>
        <sz val="11"/>
        <color rgb="FFFF0000"/>
        <rFont val="Calibri"/>
        <family val="2"/>
        <scheme val="minor"/>
      </rPr>
      <t>STEP</t>
    </r>
    <r>
      <rPr>
        <b/>
        <sz val="11"/>
        <color theme="1"/>
        <rFont val="Calibri"/>
        <family val="2"/>
        <scheme val="minor"/>
      </rPr>
      <t>)</t>
    </r>
  </si>
  <si>
    <t>021. Dezvoltarea comercială și internaționalizarea IMM-urilor, inclusiv investiții productive</t>
  </si>
  <si>
    <t>020. Infrastructuri comerciale pentru IMM-uri (inclusiv parcuri și situri industriale)</t>
  </si>
  <si>
    <t>047. Energie din surse regenerabile: energia eoliană</t>
  </si>
  <si>
    <t>048. Energie din surse regenerabile: energie solară</t>
  </si>
  <si>
    <t>052. Alte energii din surse regenerabile (inclusiv energia geotermală)</t>
  </si>
  <si>
    <t>073. Reabilitarea siturilor industriale și a terenurilor contaminate</t>
  </si>
  <si>
    <t>076. Sprijinirea proceselor de producție ecologice și a utilizării eficiente a resurselor în întreprinderile mari</t>
  </si>
  <si>
    <t>082. Material rulant de transport urban curat</t>
  </si>
  <si>
    <t>086. Infrastructuri pentru combustibili alternativi</t>
  </si>
  <si>
    <t>139. Măsuri de modernizare și consolidare a instituțiilor și serviciilor pieței forței de muncă pentru evaluarea și anticiparea nevoilor de competențe și pentru asigurarea unei asistențe prompte și personalizate</t>
  </si>
  <si>
    <t xml:space="preserve">146. Sprijin pentru adaptarea la schimbare a lucrătorilor, întreprinderilor și antreprenorilor </t>
  </si>
  <si>
    <t xml:space="preserve"> - Investiție de reducere substanțială a emisiilor producției de oțel</t>
  </si>
  <si>
    <t xml:space="preserve"> - Investiție pentru reducerea substanțială a emisiilor ETS aferente producției de fertilizanți chimici</t>
  </si>
  <si>
    <t>Actiune (alocare UE/cod conf. PTJ)</t>
  </si>
  <si>
    <t>%</t>
  </si>
  <si>
    <t>Gj</t>
  </si>
  <si>
    <t>Hd</t>
  </si>
  <si>
    <t>Dj</t>
  </si>
  <si>
    <t>Gl</t>
  </si>
  <si>
    <t>Ph</t>
  </si>
  <si>
    <t>Ms</t>
  </si>
  <si>
    <t>% in alocare P1-6</t>
  </si>
  <si>
    <t>suma realocata 047</t>
  </si>
  <si>
    <t>alocare 047</t>
  </si>
  <si>
    <t>alocare 048</t>
  </si>
  <si>
    <t>alocare 052</t>
  </si>
  <si>
    <t>suma realocata 048</t>
  </si>
  <si>
    <t>suma realocata 052</t>
  </si>
  <si>
    <t>suma disponibila 3 coduri</t>
  </si>
  <si>
    <t>alocare 3 coduri (047+048+052)</t>
  </si>
  <si>
    <t>suma disponibila 047</t>
  </si>
  <si>
    <t>suma disponibila 048</t>
  </si>
  <si>
    <t>suma disponibila 052</t>
  </si>
  <si>
    <t>suma realocata 3 coduri pentru Prioritatea 14</t>
  </si>
  <si>
    <t xml:space="preserve">% </t>
  </si>
  <si>
    <t>suma realocata cod 146 pentru Prioritatea 14</t>
  </si>
  <si>
    <t>suma disponibila cod 146</t>
  </si>
  <si>
    <t>TOTAL (dupa realocare pentru Prioritatea 14)</t>
  </si>
  <si>
    <r>
      <t>Pentru Prioritatea 8 (</t>
    </r>
    <r>
      <rPr>
        <i/>
        <sz val="11"/>
        <color rgb="FFFF0000"/>
        <rFont val="Calibri"/>
        <family val="2"/>
        <scheme val="minor"/>
      </rPr>
      <t>STEP</t>
    </r>
    <r>
      <rPr>
        <i/>
        <sz val="11"/>
        <color theme="1"/>
        <rFont val="Calibri"/>
        <family val="2"/>
        <scheme val="minor"/>
      </rPr>
      <t>), in textul PTJ nu sunt alocari evidentiate la nivel de judet (alocarea pe judete este indicativa, justificata in propunerea de creare a Prioritatii 8 - STEP)</t>
    </r>
  </si>
  <si>
    <t>Acțiunea 8.1. Dezvoltarea întreprinderilor și antreprenoriatului care contribuie la obiectivele platformei STEP în cadrul Priorițăților 1-6</t>
  </si>
  <si>
    <t>Acțiunea 8.2. Investiții pentru reducerea substanțială a emisiilor ETS care contribuie la obiectivele platformei STEP</t>
  </si>
  <si>
    <t>suma realocata cod 139 pentru Prioritatea 14</t>
  </si>
  <si>
    <t>suma disponibila cod 139</t>
  </si>
  <si>
    <t>TOTAL P1-P6 (dupa realocare pentru Prioritatea 14)</t>
  </si>
  <si>
    <t>Coduri de interventie</t>
  </si>
  <si>
    <t>TOTAL Acțiunea 1.1 Dezvoltarea întreprinderilor și a antreprenoriatului (alocare curenta)</t>
  </si>
  <si>
    <t>TOTAL Acțiunea 1.2 Sprijinirea tranziției forței de muncă (alocare curenta)</t>
  </si>
  <si>
    <t>TOTAL Acțiunea 1.3 Energie verde accesibilă și mobilitate nepoluantă (alocare curenta)</t>
  </si>
  <si>
    <t>Acțiunea 1.4 Sprijin pentru ecologizarea și reconversia imobilelor afectate de activități economice în declin sau în transformare</t>
  </si>
  <si>
    <t>Sprijinirea tranziției forței de muncă 
- Sprijin AJOFM si centre de formare</t>
  </si>
  <si>
    <t>Sprijinirea tranziției forței de muncă
 - Formare/reconversie profesionala inclusiv Servicii de acompaniere socio-profesională</t>
  </si>
  <si>
    <t>alocare 020</t>
  </si>
  <si>
    <t>alocare 021</t>
  </si>
  <si>
    <t>alocare 076</t>
  </si>
  <si>
    <t>alocare 139</t>
  </si>
  <si>
    <t>alocare 146</t>
  </si>
  <si>
    <t>alocare 073</t>
  </si>
  <si>
    <t>alocare 082</t>
  </si>
  <si>
    <t>alocare 086</t>
  </si>
  <si>
    <t>alocare 189</t>
  </si>
  <si>
    <t>alocare 191</t>
  </si>
  <si>
    <t>alocare 193</t>
  </si>
  <si>
    <t>alocare 188</t>
  </si>
  <si>
    <t>188. Productive investments in large enterprises linked primarily to clean and resource-efficient technologies</t>
  </si>
  <si>
    <t>189. Productive investments in SMEs linked primarily to clean and resource-efficient technologies</t>
  </si>
  <si>
    <t>191. Productive investments in SMEs linked primarily to biotechnologies</t>
  </si>
  <si>
    <t>193. Productive investments in SMEs linked primarily to digital technologies and deep tech innovation</t>
  </si>
  <si>
    <t>Prioritate 14 (Locuințe la prețuri accesibile și durabile)</t>
  </si>
  <si>
    <t>TOTAL alocare Prioritate 14 - Locuințe la prețuri accesibile și durabile</t>
  </si>
  <si>
    <t>TOTAL Prioritatea 1-6 (alocare curenta)</t>
  </si>
  <si>
    <t>TOTAL Prioritate 8 (alocare curenta)</t>
  </si>
  <si>
    <t>TOTAL Priorități 1-6 si 8 (alocare curenta)</t>
  </si>
  <si>
    <t>TOTAL Priorități 1-6 si 8 (dupa realocare pentru Prioritatea 14)</t>
  </si>
  <si>
    <t>TOTAL Priorități 1-6, Prioritate 8 si Prioritate 14</t>
  </si>
  <si>
    <t>TOTAL 
Priorități 1-6</t>
  </si>
  <si>
    <t>NOTĂ: În varianta de propunere modificare program din SFC codificarea priorității P13 a devenit prioritatea P5 și codificarea priorității P14 a devenit prioritatea 9, astfel fiind menținută codificarea P1-P5 pentru prioritățile de dezvoltare durabilă și 1-9 pentru prioritățile de tranziție justă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</si>
</sst>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1"/>
      <color theme="4"/>
      <name val="Calibri"/>
      <family val="2"/>
      <scheme val="minor"/>
    </font>
    <font>
      <b/>
      <i/>
      <sz val="11"/>
      <color theme="4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7">
    <xf numFmtId="0" fontId="0" fillId="0" borderId="0" xfId="0"/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right" vertical="center"/>
    </xf>
    <xf numFmtId="0" fontId="4" fillId="0" borderId="0" xfId="0" applyFont="1" applyAlignment="1">
      <alignment horizontal="left" vertical="center"/>
    </xf>
    <xf numFmtId="4" fontId="0" fillId="3" borderId="1" xfId="1" applyNumberFormat="1" applyFont="1" applyFill="1" applyBorder="1" applyAlignment="1">
      <alignment horizontal="right" vertical="center"/>
    </xf>
    <xf numFmtId="4" fontId="0" fillId="3" borderId="1" xfId="0" applyNumberFormat="1" applyFill="1" applyBorder="1" applyAlignment="1">
      <alignment horizontal="right" vertical="center"/>
    </xf>
    <xf numFmtId="4" fontId="0" fillId="6" borderId="1" xfId="1" applyNumberFormat="1" applyFont="1" applyFill="1" applyBorder="1" applyAlignment="1">
      <alignment horizontal="right" vertical="center"/>
    </xf>
    <xf numFmtId="4" fontId="0" fillId="6" borderId="1" xfId="0" applyNumberFormat="1" applyFill="1" applyBorder="1" applyAlignment="1">
      <alignment horizontal="right" vertical="center"/>
    </xf>
    <xf numFmtId="4" fontId="0" fillId="2" borderId="8" xfId="1" applyNumberFormat="1" applyFont="1" applyFill="1" applyBorder="1" applyAlignment="1">
      <alignment horizontal="right" vertical="center"/>
    </xf>
    <xf numFmtId="4" fontId="0" fillId="2" borderId="8" xfId="0" applyNumberFormat="1" applyFill="1" applyBorder="1" applyAlignment="1">
      <alignment horizontal="right" vertical="center"/>
    </xf>
    <xf numFmtId="4" fontId="0" fillId="2" borderId="9" xfId="0" applyNumberFormat="1" applyFill="1" applyBorder="1" applyAlignment="1">
      <alignment horizontal="right" vertical="center"/>
    </xf>
    <xf numFmtId="0" fontId="2" fillId="7" borderId="6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left" vertical="center"/>
    </xf>
    <xf numFmtId="0" fontId="2" fillId="7" borderId="6" xfId="0" applyFont="1" applyFill="1" applyBorder="1" applyAlignment="1">
      <alignment horizontal="center" vertical="center"/>
    </xf>
    <xf numFmtId="0" fontId="2" fillId="7" borderId="7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43" fontId="0" fillId="0" borderId="0" xfId="1" applyFont="1" applyAlignment="1">
      <alignment vertical="center"/>
    </xf>
    <xf numFmtId="0" fontId="0" fillId="0" borderId="0" xfId="0" applyAlignment="1">
      <alignment horizontal="center"/>
    </xf>
    <xf numFmtId="4" fontId="0" fillId="2" borderId="3" xfId="1" applyNumberFormat="1" applyFont="1" applyFill="1" applyBorder="1" applyAlignment="1">
      <alignment horizontal="right" vertical="center"/>
    </xf>
    <xf numFmtId="4" fontId="0" fillId="2" borderId="3" xfId="0" applyNumberFormat="1" applyFill="1" applyBorder="1" applyAlignment="1">
      <alignment horizontal="right" vertical="center"/>
    </xf>
    <xf numFmtId="4" fontId="0" fillId="2" borderId="4" xfId="0" applyNumberFormat="1" applyFill="1" applyBorder="1" applyAlignment="1">
      <alignment horizontal="right" vertical="center"/>
    </xf>
    <xf numFmtId="0" fontId="0" fillId="0" borderId="0" xfId="0" applyAlignment="1">
      <alignment horizontal="center" vertical="center" wrapText="1"/>
    </xf>
    <xf numFmtId="10" fontId="0" fillId="0" borderId="0" xfId="2" applyNumberFormat="1" applyFont="1" applyBorder="1" applyAlignment="1">
      <alignment horizontal="center" vertical="center"/>
    </xf>
    <xf numFmtId="4" fontId="0" fillId="0" borderId="11" xfId="0" applyNumberFormat="1" applyBorder="1" applyAlignment="1">
      <alignment vertical="center"/>
    </xf>
    <xf numFmtId="4" fontId="2" fillId="2" borderId="17" xfId="0" applyNumberFormat="1" applyFont="1" applyFill="1" applyBorder="1" applyAlignment="1">
      <alignment horizontal="right" vertical="center"/>
    </xf>
    <xf numFmtId="4" fontId="2" fillId="2" borderId="20" xfId="0" applyNumberFormat="1" applyFont="1" applyFill="1" applyBorder="1" applyAlignment="1">
      <alignment horizontal="right" vertical="center"/>
    </xf>
    <xf numFmtId="4" fontId="0" fillId="0" borderId="22" xfId="0" applyNumberFormat="1" applyBorder="1"/>
    <xf numFmtId="0" fontId="6" fillId="0" borderId="0" xfId="0" applyFont="1" applyAlignment="1">
      <alignment horizontal="left" vertical="center"/>
    </xf>
    <xf numFmtId="4" fontId="0" fillId="0" borderId="19" xfId="0" applyNumberFormat="1" applyBorder="1"/>
    <xf numFmtId="49" fontId="6" fillId="3" borderId="1" xfId="0" applyNumberFormat="1" applyFont="1" applyFill="1" applyBorder="1" applyAlignment="1">
      <alignment horizontal="center" vertical="center"/>
    </xf>
    <xf numFmtId="10" fontId="6" fillId="3" borderId="1" xfId="2" applyNumberFormat="1" applyFont="1" applyFill="1" applyBorder="1" applyAlignment="1">
      <alignment horizontal="right" vertical="center"/>
    </xf>
    <xf numFmtId="49" fontId="12" fillId="3" borderId="1" xfId="0" applyNumberFormat="1" applyFont="1" applyFill="1" applyBorder="1" applyAlignment="1">
      <alignment horizontal="center" vertical="center" wrapText="1"/>
    </xf>
    <xf numFmtId="4" fontId="12" fillId="3" borderId="1" xfId="2" applyNumberFormat="1" applyFont="1" applyFill="1" applyBorder="1" applyAlignment="1">
      <alignment horizontal="right" vertical="center"/>
    </xf>
    <xf numFmtId="10" fontId="6" fillId="3" borderId="33" xfId="2" applyNumberFormat="1" applyFont="1" applyFill="1" applyBorder="1" applyAlignment="1">
      <alignment horizontal="right" vertical="center"/>
    </xf>
    <xf numFmtId="4" fontId="0" fillId="3" borderId="28" xfId="1" applyNumberFormat="1" applyFont="1" applyFill="1" applyBorder="1" applyAlignment="1">
      <alignment horizontal="right" vertical="center"/>
    </xf>
    <xf numFmtId="4" fontId="0" fillId="3" borderId="28" xfId="0" applyNumberFormat="1" applyFill="1" applyBorder="1" applyAlignment="1">
      <alignment horizontal="right" vertical="center"/>
    </xf>
    <xf numFmtId="4" fontId="0" fillId="3" borderId="33" xfId="0" applyNumberFormat="1" applyFill="1" applyBorder="1" applyAlignment="1">
      <alignment horizontal="right" vertical="center"/>
    </xf>
    <xf numFmtId="4" fontId="12" fillId="3" borderId="33" xfId="2" applyNumberFormat="1" applyFont="1" applyFill="1" applyBorder="1" applyAlignment="1">
      <alignment horizontal="right" vertical="center"/>
    </xf>
    <xf numFmtId="4" fontId="0" fillId="3" borderId="29" xfId="0" applyNumberFormat="1" applyFill="1" applyBorder="1" applyAlignment="1">
      <alignment horizontal="right" vertical="center"/>
    </xf>
    <xf numFmtId="0" fontId="0" fillId="0" borderId="11" xfId="0" applyBorder="1"/>
    <xf numFmtId="49" fontId="4" fillId="3" borderId="1" xfId="0" applyNumberFormat="1" applyFont="1" applyFill="1" applyBorder="1" applyAlignment="1">
      <alignment horizontal="center" vertical="center"/>
    </xf>
    <xf numFmtId="4" fontId="0" fillId="0" borderId="19" xfId="0" applyNumberFormat="1" applyBorder="1" applyAlignment="1">
      <alignment vertical="center"/>
    </xf>
    <xf numFmtId="49" fontId="4" fillId="3" borderId="8" xfId="0" applyNumberFormat="1" applyFont="1" applyFill="1" applyBorder="1" applyAlignment="1">
      <alignment horizontal="center" vertical="center"/>
    </xf>
    <xf numFmtId="4" fontId="0" fillId="3" borderId="8" xfId="1" applyNumberFormat="1" applyFont="1" applyFill="1" applyBorder="1" applyAlignment="1">
      <alignment horizontal="right" vertical="center"/>
    </xf>
    <xf numFmtId="4" fontId="0" fillId="3" borderId="8" xfId="0" applyNumberFormat="1" applyFill="1" applyBorder="1" applyAlignment="1">
      <alignment horizontal="right" vertical="center"/>
    </xf>
    <xf numFmtId="4" fontId="0" fillId="3" borderId="35" xfId="0" applyNumberFormat="1" applyFill="1" applyBorder="1" applyAlignment="1">
      <alignment horizontal="right" vertical="center"/>
    </xf>
    <xf numFmtId="49" fontId="11" fillId="6" borderId="1" xfId="0" applyNumberFormat="1" applyFont="1" applyFill="1" applyBorder="1" applyAlignment="1">
      <alignment horizontal="center" vertical="center" wrapText="1"/>
    </xf>
    <xf numFmtId="4" fontId="0" fillId="6" borderId="31" xfId="1" applyNumberFormat="1" applyFont="1" applyFill="1" applyBorder="1" applyAlignment="1">
      <alignment horizontal="right" vertical="center"/>
    </xf>
    <xf numFmtId="4" fontId="0" fillId="6" borderId="31" xfId="0" applyNumberFormat="1" applyFill="1" applyBorder="1" applyAlignment="1">
      <alignment horizontal="right" vertical="center"/>
    </xf>
    <xf numFmtId="4" fontId="2" fillId="6" borderId="38" xfId="0" applyNumberFormat="1" applyFont="1" applyFill="1" applyBorder="1" applyAlignment="1">
      <alignment horizontal="right" vertical="center"/>
    </xf>
    <xf numFmtId="4" fontId="2" fillId="6" borderId="39" xfId="0" applyNumberFormat="1" applyFont="1" applyFill="1" applyBorder="1" applyAlignment="1">
      <alignment horizontal="right" vertical="center"/>
    </xf>
    <xf numFmtId="4" fontId="11" fillId="6" borderId="39" xfId="0" applyNumberFormat="1" applyFont="1" applyFill="1" applyBorder="1" applyAlignment="1">
      <alignment horizontal="right" vertical="center"/>
    </xf>
    <xf numFmtId="4" fontId="0" fillId="6" borderId="32" xfId="0" applyNumberFormat="1" applyFill="1" applyBorder="1" applyAlignment="1">
      <alignment horizontal="right" vertical="center"/>
    </xf>
    <xf numFmtId="4" fontId="0" fillId="6" borderId="33" xfId="0" applyNumberFormat="1" applyFill="1" applyBorder="1" applyAlignment="1">
      <alignment horizontal="right" vertical="center"/>
    </xf>
    <xf numFmtId="0" fontId="0" fillId="0" borderId="19" xfId="0" applyBorder="1"/>
    <xf numFmtId="49" fontId="5" fillId="3" borderId="1" xfId="0" applyNumberFormat="1" applyFont="1" applyFill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4" fontId="11" fillId="3" borderId="1" xfId="2" applyNumberFormat="1" applyFont="1" applyFill="1" applyBorder="1" applyAlignment="1">
      <alignment horizontal="right" vertical="center"/>
    </xf>
    <xf numFmtId="4" fontId="11" fillId="3" borderId="33" xfId="2" applyNumberFormat="1" applyFont="1" applyFill="1" applyBorder="1" applyAlignment="1">
      <alignment horizontal="right" vertical="center"/>
    </xf>
    <xf numFmtId="10" fontId="6" fillId="3" borderId="39" xfId="2" applyNumberFormat="1" applyFont="1" applyFill="1" applyBorder="1" applyAlignment="1">
      <alignment horizontal="right" vertical="center"/>
    </xf>
    <xf numFmtId="4" fontId="2" fillId="3" borderId="39" xfId="0" applyNumberFormat="1" applyFont="1" applyFill="1" applyBorder="1" applyAlignment="1">
      <alignment horizontal="right" vertical="center"/>
    </xf>
    <xf numFmtId="4" fontId="11" fillId="3" borderId="39" xfId="0" applyNumberFormat="1" applyFont="1" applyFill="1" applyBorder="1" applyAlignment="1">
      <alignment vertical="center"/>
    </xf>
    <xf numFmtId="4" fontId="11" fillId="3" borderId="39" xfId="2" applyNumberFormat="1" applyFont="1" applyFill="1" applyBorder="1" applyAlignment="1">
      <alignment horizontal="right" vertical="center"/>
    </xf>
    <xf numFmtId="4" fontId="2" fillId="3" borderId="40" xfId="0" applyNumberFormat="1" applyFont="1" applyFill="1" applyBorder="1" applyAlignment="1">
      <alignment horizontal="right" vertical="center"/>
    </xf>
    <xf numFmtId="4" fontId="2" fillId="4" borderId="37" xfId="1" applyNumberFormat="1" applyFont="1" applyFill="1" applyBorder="1" applyAlignment="1">
      <alignment horizontal="right" vertical="center"/>
    </xf>
    <xf numFmtId="4" fontId="2" fillId="4" borderId="37" xfId="0" applyNumberFormat="1" applyFont="1" applyFill="1" applyBorder="1" applyAlignment="1">
      <alignment horizontal="right" vertical="center"/>
    </xf>
    <xf numFmtId="4" fontId="2" fillId="4" borderId="42" xfId="0" applyNumberFormat="1" applyFont="1" applyFill="1" applyBorder="1" applyAlignment="1">
      <alignment horizontal="right" vertical="center"/>
    </xf>
    <xf numFmtId="4" fontId="2" fillId="4" borderId="22" xfId="0" applyNumberFormat="1" applyFont="1" applyFill="1" applyBorder="1" applyAlignment="1">
      <alignment horizontal="right" vertical="center"/>
    </xf>
    <xf numFmtId="4" fontId="7" fillId="3" borderId="31" xfId="1" applyNumberFormat="1" applyFont="1" applyFill="1" applyBorder="1" applyAlignment="1">
      <alignment horizontal="right" vertical="center"/>
    </xf>
    <xf numFmtId="4" fontId="7" fillId="3" borderId="32" xfId="1" applyNumberFormat="1" applyFont="1" applyFill="1" applyBorder="1" applyAlignment="1">
      <alignment horizontal="right" vertical="center"/>
    </xf>
    <xf numFmtId="4" fontId="2" fillId="3" borderId="41" xfId="0" applyNumberFormat="1" applyFont="1" applyFill="1" applyBorder="1" applyAlignment="1">
      <alignment horizontal="right" vertical="center"/>
    </xf>
    <xf numFmtId="4" fontId="7" fillId="6" borderId="31" xfId="1" applyNumberFormat="1" applyFont="1" applyFill="1" applyBorder="1" applyAlignment="1">
      <alignment horizontal="right" vertical="center"/>
    </xf>
    <xf numFmtId="4" fontId="7" fillId="6" borderId="32" xfId="1" applyNumberFormat="1" applyFont="1" applyFill="1" applyBorder="1" applyAlignment="1">
      <alignment horizontal="right" vertical="center"/>
    </xf>
    <xf numFmtId="0" fontId="0" fillId="2" borderId="15" xfId="0" applyFill="1" applyBorder="1" applyAlignment="1">
      <alignment horizontal="left" vertical="center" wrapText="1"/>
    </xf>
    <xf numFmtId="4" fontId="4" fillId="2" borderId="4" xfId="0" applyNumberFormat="1" applyFont="1" applyFill="1" applyBorder="1" applyAlignment="1">
      <alignment horizontal="right" vertical="center"/>
    </xf>
    <xf numFmtId="4" fontId="7" fillId="2" borderId="6" xfId="1" applyNumberFormat="1" applyFont="1" applyFill="1" applyBorder="1" applyAlignment="1">
      <alignment vertical="center"/>
    </xf>
    <xf numFmtId="4" fontId="7" fillId="2" borderId="7" xfId="1" applyNumberFormat="1" applyFont="1" applyFill="1" applyBorder="1" applyAlignment="1">
      <alignment vertical="center"/>
    </xf>
    <xf numFmtId="4" fontId="7" fillId="2" borderId="2" xfId="1" applyNumberFormat="1" applyFont="1" applyFill="1" applyBorder="1" applyAlignment="1">
      <alignment vertical="center"/>
    </xf>
    <xf numFmtId="4" fontId="7" fillId="3" borderId="38" xfId="1" applyNumberFormat="1" applyFont="1" applyFill="1" applyBorder="1" applyAlignment="1">
      <alignment horizontal="right" vertical="center"/>
    </xf>
    <xf numFmtId="4" fontId="2" fillId="4" borderId="26" xfId="1" applyNumberFormat="1" applyFont="1" applyFill="1" applyBorder="1" applyAlignment="1">
      <alignment horizontal="right" vertical="center"/>
    </xf>
    <xf numFmtId="4" fontId="2" fillId="5" borderId="31" xfId="1" applyNumberFormat="1" applyFont="1" applyFill="1" applyBorder="1" applyAlignment="1">
      <alignment horizontal="right" vertical="center"/>
    </xf>
    <xf numFmtId="4" fontId="2" fillId="5" borderId="32" xfId="1" applyNumberFormat="1" applyFont="1" applyFill="1" applyBorder="1" applyAlignment="1">
      <alignment horizontal="right" vertical="center"/>
    </xf>
    <xf numFmtId="4" fontId="2" fillId="5" borderId="38" xfId="1" applyNumberFormat="1" applyFont="1" applyFill="1" applyBorder="1" applyAlignment="1">
      <alignment horizontal="right" vertical="center"/>
    </xf>
    <xf numFmtId="49" fontId="5" fillId="6" borderId="3" xfId="0" applyNumberFormat="1" applyFont="1" applyFill="1" applyBorder="1" applyAlignment="1">
      <alignment horizontal="center" vertical="center" wrapText="1"/>
    </xf>
    <xf numFmtId="4" fontId="5" fillId="6" borderId="28" xfId="2" applyNumberFormat="1" applyFont="1" applyFill="1" applyBorder="1" applyAlignment="1">
      <alignment horizontal="right" vertical="center"/>
    </xf>
    <xf numFmtId="4" fontId="5" fillId="6" borderId="40" xfId="2" applyNumberFormat="1" applyFont="1" applyFill="1" applyBorder="1" applyAlignment="1">
      <alignment horizontal="right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4" fontId="2" fillId="3" borderId="1" xfId="1" applyNumberFormat="1" applyFont="1" applyFill="1" applyBorder="1" applyAlignment="1">
      <alignment horizontal="right" vertical="center"/>
    </xf>
    <xf numFmtId="4" fontId="2" fillId="3" borderId="33" xfId="1" applyNumberFormat="1" applyFont="1" applyFill="1" applyBorder="1" applyAlignment="1">
      <alignment horizontal="right" vertical="center"/>
    </xf>
    <xf numFmtId="4" fontId="2" fillId="3" borderId="39" xfId="1" applyNumberFormat="1" applyFont="1" applyFill="1" applyBorder="1" applyAlignment="1">
      <alignment horizontal="right" vertical="center"/>
    </xf>
    <xf numFmtId="4" fontId="5" fillId="3" borderId="1" xfId="2" applyNumberFormat="1" applyFont="1" applyFill="1" applyBorder="1" applyAlignment="1">
      <alignment horizontal="right" vertical="center"/>
    </xf>
    <xf numFmtId="4" fontId="5" fillId="3" borderId="33" xfId="2" applyNumberFormat="1" applyFont="1" applyFill="1" applyBorder="1" applyAlignment="1">
      <alignment horizontal="right" vertical="center"/>
    </xf>
    <xf numFmtId="4" fontId="5" fillId="3" borderId="39" xfId="2" applyNumberFormat="1" applyFont="1" applyFill="1" applyBorder="1" applyAlignment="1">
      <alignment horizontal="right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4" fontId="3" fillId="3" borderId="1" xfId="2" applyNumberFormat="1" applyFont="1" applyFill="1" applyBorder="1" applyAlignment="1">
      <alignment horizontal="right" vertical="center"/>
    </xf>
    <xf numFmtId="4" fontId="3" fillId="3" borderId="33" xfId="2" applyNumberFormat="1" applyFont="1" applyFill="1" applyBorder="1" applyAlignment="1">
      <alignment horizontal="right" vertical="center"/>
    </xf>
    <xf numFmtId="4" fontId="5" fillId="3" borderId="47" xfId="1" applyNumberFormat="1" applyFont="1" applyFill="1" applyBorder="1" applyAlignment="1">
      <alignment horizontal="right" vertical="center"/>
    </xf>
    <xf numFmtId="4" fontId="5" fillId="3" borderId="48" xfId="1" applyNumberFormat="1" applyFont="1" applyFill="1" applyBorder="1" applyAlignment="1">
      <alignment horizontal="right" vertical="center"/>
    </xf>
    <xf numFmtId="4" fontId="5" fillId="3" borderId="21" xfId="1" applyNumberFormat="1" applyFont="1" applyFill="1" applyBorder="1" applyAlignment="1">
      <alignment horizontal="right" vertical="center"/>
    </xf>
    <xf numFmtId="4" fontId="5" fillId="5" borderId="28" xfId="1" applyNumberFormat="1" applyFont="1" applyFill="1" applyBorder="1" applyAlignment="1">
      <alignment horizontal="right" vertical="center"/>
    </xf>
    <xf numFmtId="4" fontId="5" fillId="5" borderId="40" xfId="1" applyNumberFormat="1" applyFont="1" applyFill="1" applyBorder="1" applyAlignment="1">
      <alignment horizontal="right" vertical="center"/>
    </xf>
    <xf numFmtId="0" fontId="2" fillId="5" borderId="16" xfId="0" applyFont="1" applyFill="1" applyBorder="1" applyAlignment="1">
      <alignment horizontal="center" vertical="center" wrapText="1"/>
    </xf>
    <xf numFmtId="0" fontId="8" fillId="9" borderId="13" xfId="0" applyFont="1" applyFill="1" applyBorder="1" applyAlignment="1">
      <alignment horizontal="left" vertical="center" wrapText="1"/>
    </xf>
    <xf numFmtId="0" fontId="8" fillId="9" borderId="15" xfId="0" applyFont="1" applyFill="1" applyBorder="1" applyAlignment="1">
      <alignment horizontal="left" vertical="center" wrapText="1"/>
    </xf>
    <xf numFmtId="49" fontId="6" fillId="6" borderId="8" xfId="0" applyNumberFormat="1" applyFont="1" applyFill="1" applyBorder="1" applyAlignment="1">
      <alignment horizontal="center" vertical="center"/>
    </xf>
    <xf numFmtId="10" fontId="6" fillId="6" borderId="8" xfId="2" applyNumberFormat="1" applyFont="1" applyFill="1" applyBorder="1" applyAlignment="1">
      <alignment horizontal="right" vertical="center"/>
    </xf>
    <xf numFmtId="4" fontId="12" fillId="6" borderId="8" xfId="2" applyNumberFormat="1" applyFont="1" applyFill="1" applyBorder="1" applyAlignment="1">
      <alignment horizontal="right" vertical="center"/>
    </xf>
    <xf numFmtId="4" fontId="3" fillId="6" borderId="8" xfId="2" applyNumberFormat="1" applyFont="1" applyFill="1" applyBorder="1" applyAlignment="1">
      <alignment horizontal="right" vertical="center"/>
    </xf>
    <xf numFmtId="10" fontId="6" fillId="6" borderId="35" xfId="2" applyNumberFormat="1" applyFont="1" applyFill="1" applyBorder="1" applyAlignment="1">
      <alignment horizontal="right" vertical="center"/>
    </xf>
    <xf numFmtId="10" fontId="6" fillId="6" borderId="41" xfId="2" applyNumberFormat="1" applyFont="1" applyFill="1" applyBorder="1" applyAlignment="1">
      <alignment horizontal="right" vertical="center"/>
    </xf>
    <xf numFmtId="4" fontId="12" fillId="6" borderId="1" xfId="2" applyNumberFormat="1" applyFont="1" applyFill="1" applyBorder="1" applyAlignment="1">
      <alignment horizontal="right" vertical="center"/>
    </xf>
    <xf numFmtId="4" fontId="12" fillId="6" borderId="33" xfId="2" applyNumberFormat="1" applyFont="1" applyFill="1" applyBorder="1" applyAlignment="1">
      <alignment horizontal="right" vertical="center"/>
    </xf>
    <xf numFmtId="4" fontId="12" fillId="6" borderId="35" xfId="2" applyNumberFormat="1" applyFont="1" applyFill="1" applyBorder="1" applyAlignment="1">
      <alignment horizontal="right" vertical="center"/>
    </xf>
    <xf numFmtId="4" fontId="3" fillId="6" borderId="35" xfId="2" applyNumberFormat="1" applyFont="1" applyFill="1" applyBorder="1" applyAlignment="1">
      <alignment horizontal="right" vertical="center"/>
    </xf>
    <xf numFmtId="49" fontId="5" fillId="6" borderId="28" xfId="0" applyNumberFormat="1" applyFont="1" applyFill="1" applyBorder="1" applyAlignment="1">
      <alignment horizontal="center" vertical="center" wrapText="1"/>
    </xf>
    <xf numFmtId="4" fontId="5" fillId="6" borderId="41" xfId="2" applyNumberFormat="1" applyFont="1" applyFill="1" applyBorder="1" applyAlignment="1">
      <alignment horizontal="right" vertical="center"/>
    </xf>
    <xf numFmtId="4" fontId="11" fillId="6" borderId="39" xfId="2" applyNumberFormat="1" applyFont="1" applyFill="1" applyBorder="1" applyAlignment="1">
      <alignment horizontal="right" vertical="center"/>
    </xf>
    <xf numFmtId="4" fontId="3" fillId="6" borderId="47" xfId="2" applyNumberFormat="1" applyFont="1" applyFill="1" applyBorder="1" applyAlignment="1">
      <alignment horizontal="right" vertical="center"/>
    </xf>
    <xf numFmtId="4" fontId="3" fillId="6" borderId="48" xfId="2" applyNumberFormat="1" applyFont="1" applyFill="1" applyBorder="1" applyAlignment="1">
      <alignment horizontal="right" vertical="center"/>
    </xf>
    <xf numFmtId="4" fontId="5" fillId="6" borderId="21" xfId="2" applyNumberFormat="1" applyFont="1" applyFill="1" applyBorder="1" applyAlignment="1">
      <alignment horizontal="right" vertical="center"/>
    </xf>
    <xf numFmtId="0" fontId="11" fillId="10" borderId="2" xfId="0" applyFont="1" applyFill="1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4" borderId="10" xfId="0" applyFont="1" applyFill="1" applyBorder="1" applyAlignment="1">
      <alignment horizontal="left" vertical="center" wrapText="1"/>
    </xf>
    <xf numFmtId="49" fontId="2" fillId="2" borderId="8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6" borderId="31" xfId="0" applyNumberFormat="1" applyFont="1" applyFill="1" applyBorder="1" applyAlignment="1">
      <alignment horizontal="center" vertical="center"/>
    </xf>
    <xf numFmtId="49" fontId="2" fillId="6" borderId="1" xfId="0" applyNumberFormat="1" applyFont="1" applyFill="1" applyBorder="1" applyAlignment="1">
      <alignment horizontal="center" vertical="center"/>
    </xf>
    <xf numFmtId="49" fontId="2" fillId="4" borderId="26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2" fillId="3" borderId="28" xfId="0" applyNumberFormat="1" applyFont="1" applyFill="1" applyBorder="1" applyAlignment="1">
      <alignment horizontal="center" vertical="center"/>
    </xf>
    <xf numFmtId="49" fontId="7" fillId="0" borderId="8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" fontId="5" fillId="5" borderId="29" xfId="1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left" vertical="center"/>
    </xf>
    <xf numFmtId="4" fontId="13" fillId="10" borderId="26" xfId="0" applyNumberFormat="1" applyFont="1" applyFill="1" applyBorder="1" applyAlignment="1">
      <alignment vertical="center"/>
    </xf>
    <xf numFmtId="4" fontId="7" fillId="8" borderId="6" xfId="0" applyNumberFormat="1" applyFont="1" applyFill="1" applyBorder="1" applyAlignment="1">
      <alignment vertical="center"/>
    </xf>
    <xf numFmtId="4" fontId="10" fillId="5" borderId="6" xfId="0" applyNumberFormat="1" applyFont="1" applyFill="1" applyBorder="1" applyAlignment="1">
      <alignment vertical="center"/>
    </xf>
    <xf numFmtId="4" fontId="10" fillId="5" borderId="36" xfId="0" applyNumberFormat="1" applyFont="1" applyFill="1" applyBorder="1" applyAlignment="1">
      <alignment vertical="center"/>
    </xf>
    <xf numFmtId="4" fontId="2" fillId="7" borderId="6" xfId="0" applyNumberFormat="1" applyFont="1" applyFill="1" applyBorder="1" applyAlignment="1">
      <alignment vertical="center"/>
    </xf>
    <xf numFmtId="4" fontId="2" fillId="7" borderId="36" xfId="0" applyNumberFormat="1" applyFont="1" applyFill="1" applyBorder="1" applyAlignment="1">
      <alignment vertical="center"/>
    </xf>
    <xf numFmtId="4" fontId="5" fillId="10" borderId="37" xfId="0" applyNumberFormat="1" applyFont="1" applyFill="1" applyBorder="1" applyAlignment="1">
      <alignment vertical="center"/>
    </xf>
    <xf numFmtId="4" fontId="2" fillId="5" borderId="18" xfId="0" applyNumberFormat="1" applyFont="1" applyFill="1" applyBorder="1" applyAlignment="1">
      <alignment vertical="center"/>
    </xf>
    <xf numFmtId="4" fontId="2" fillId="7" borderId="12" xfId="0" applyNumberFormat="1" applyFont="1" applyFill="1" applyBorder="1" applyAlignment="1">
      <alignment vertical="center"/>
    </xf>
    <xf numFmtId="4" fontId="5" fillId="10" borderId="21" xfId="0" applyNumberFormat="1" applyFont="1" applyFill="1" applyBorder="1" applyAlignment="1">
      <alignment vertical="center"/>
    </xf>
    <xf numFmtId="4" fontId="0" fillId="0" borderId="18" xfId="0" applyNumberFormat="1" applyBorder="1" applyAlignment="1">
      <alignment vertical="center"/>
    </xf>
    <xf numFmtId="4" fontId="0" fillId="0" borderId="0" xfId="0" applyNumberFormat="1" applyAlignment="1">
      <alignment vertical="center"/>
    </xf>
    <xf numFmtId="4" fontId="11" fillId="10" borderId="2" xfId="0" applyNumberFormat="1" applyFont="1" applyFill="1" applyBorder="1" applyAlignment="1">
      <alignment vertical="center"/>
    </xf>
    <xf numFmtId="4" fontId="7" fillId="8" borderId="18" xfId="0" applyNumberFormat="1" applyFont="1" applyFill="1" applyBorder="1" applyAlignment="1">
      <alignment vertical="center"/>
    </xf>
    <xf numFmtId="0" fontId="7" fillId="11" borderId="0" xfId="0" applyFont="1" applyFill="1" applyAlignment="1">
      <alignment horizontal="center" vertical="center" wrapText="1"/>
    </xf>
    <xf numFmtId="0" fontId="7" fillId="8" borderId="5" xfId="0" applyFont="1" applyFill="1" applyBorder="1" applyAlignment="1">
      <alignment horizontal="center" vertical="center" wrapText="1"/>
    </xf>
    <xf numFmtId="0" fontId="7" fillId="8" borderId="6" xfId="0" applyFont="1" applyFill="1" applyBorder="1" applyAlignment="1">
      <alignment horizontal="center" vertical="center" wrapText="1"/>
    </xf>
    <xf numFmtId="0" fontId="0" fillId="6" borderId="15" xfId="0" applyFill="1" applyBorder="1" applyAlignment="1">
      <alignment horizontal="left" vertical="center" wrapText="1"/>
    </xf>
    <xf numFmtId="0" fontId="0" fillId="6" borderId="10" xfId="0" applyFill="1" applyBorder="1" applyAlignment="1">
      <alignment horizontal="left" vertical="center" wrapText="1"/>
    </xf>
    <xf numFmtId="0" fontId="0" fillId="6" borderId="34" xfId="0" applyFill="1" applyBorder="1" applyAlignment="1">
      <alignment horizontal="left" vertical="center" wrapText="1"/>
    </xf>
    <xf numFmtId="0" fontId="0" fillId="6" borderId="25" xfId="0" applyFill="1" applyBorder="1" applyAlignment="1">
      <alignment horizontal="left" vertical="center" wrapText="1"/>
    </xf>
    <xf numFmtId="0" fontId="0" fillId="6" borderId="10" xfId="0" applyFill="1" applyBorder="1" applyAlignment="1">
      <alignment horizontal="left" vertical="center"/>
    </xf>
    <xf numFmtId="0" fontId="0" fillId="6" borderId="14" xfId="0" applyFill="1" applyBorder="1" applyAlignment="1">
      <alignment horizontal="left" vertical="center"/>
    </xf>
    <xf numFmtId="0" fontId="11" fillId="10" borderId="25" xfId="0" applyFont="1" applyFill="1" applyBorder="1" applyAlignment="1">
      <alignment horizontal="center" vertical="center" wrapText="1"/>
    </xf>
    <xf numFmtId="0" fontId="11" fillId="10" borderId="26" xfId="0" applyFont="1" applyFill="1" applyBorder="1" applyAlignment="1">
      <alignment horizontal="center" vertical="center" wrapText="1"/>
    </xf>
    <xf numFmtId="0" fontId="8" fillId="9" borderId="14" xfId="0" applyFont="1" applyFill="1" applyBorder="1" applyAlignment="1">
      <alignment horizontal="left" vertical="center" wrapText="1"/>
    </xf>
    <xf numFmtId="0" fontId="8" fillId="9" borderId="13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 wrapText="1"/>
    </xf>
    <xf numFmtId="0" fontId="7" fillId="7" borderId="6" xfId="0" applyFont="1" applyFill="1" applyBorder="1" applyAlignment="1">
      <alignment horizontal="center" vertical="center" wrapText="1"/>
    </xf>
    <xf numFmtId="0" fontId="5" fillId="10" borderId="10" xfId="0" applyFont="1" applyFill="1" applyBorder="1" applyAlignment="1">
      <alignment horizontal="center" vertical="center" wrapText="1"/>
    </xf>
    <xf numFmtId="0" fontId="5" fillId="10" borderId="37" xfId="0" applyFont="1" applyFill="1" applyBorder="1" applyAlignment="1">
      <alignment horizontal="center" vertical="center" wrapText="1"/>
    </xf>
    <xf numFmtId="4" fontId="2" fillId="9" borderId="23" xfId="0" applyNumberFormat="1" applyFont="1" applyFill="1" applyBorder="1" applyAlignment="1">
      <alignment horizontal="right" vertical="center"/>
    </xf>
    <xf numFmtId="4" fontId="2" fillId="9" borderId="24" xfId="0" applyNumberFormat="1" applyFont="1" applyFill="1" applyBorder="1" applyAlignment="1">
      <alignment horizontal="right" vertical="center"/>
    </xf>
    <xf numFmtId="0" fontId="7" fillId="5" borderId="5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4" fontId="6" fillId="0" borderId="26" xfId="0" applyNumberFormat="1" applyFont="1" applyBorder="1" applyAlignment="1">
      <alignment horizontal="center" vertical="center"/>
    </xf>
    <xf numFmtId="4" fontId="6" fillId="0" borderId="37" xfId="0" applyNumberFormat="1" applyFont="1" applyBorder="1" applyAlignment="1">
      <alignment horizontal="center" vertical="center"/>
    </xf>
    <xf numFmtId="4" fontId="6" fillId="0" borderId="8" xfId="0" applyNumberFormat="1" applyFont="1" applyBorder="1" applyAlignment="1">
      <alignment horizontal="center" vertical="center"/>
    </xf>
    <xf numFmtId="4" fontId="6" fillId="0" borderId="49" xfId="0" applyNumberFormat="1" applyFont="1" applyBorder="1" applyAlignment="1">
      <alignment horizontal="center" vertical="center"/>
    </xf>
    <xf numFmtId="4" fontId="6" fillId="0" borderId="50" xfId="0" applyNumberFormat="1" applyFont="1" applyBorder="1" applyAlignment="1">
      <alignment horizontal="center" vertical="center"/>
    </xf>
    <xf numFmtId="4" fontId="6" fillId="0" borderId="35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right" vertical="center"/>
    </xf>
    <xf numFmtId="4" fontId="6" fillId="0" borderId="3" xfId="0" applyNumberFormat="1" applyFont="1" applyBorder="1" applyAlignment="1">
      <alignment horizontal="right" vertical="center"/>
    </xf>
    <xf numFmtId="4" fontId="6" fillId="0" borderId="3" xfId="0" applyNumberFormat="1" applyFont="1" applyBorder="1" applyAlignment="1">
      <alignment horizontal="center" vertical="center"/>
    </xf>
    <xf numFmtId="4" fontId="6" fillId="0" borderId="47" xfId="0" applyNumberFormat="1" applyFont="1" applyBorder="1" applyAlignment="1">
      <alignment horizontal="center" vertical="center"/>
    </xf>
    <xf numFmtId="4" fontId="2" fillId="9" borderId="51" xfId="0" applyNumberFormat="1" applyFont="1" applyFill="1" applyBorder="1" applyAlignment="1">
      <alignment horizontal="center" vertical="center"/>
    </xf>
    <xf numFmtId="4" fontId="2" fillId="9" borderId="11" xfId="0" applyNumberFormat="1" applyFont="1" applyFill="1" applyBorder="1" applyAlignment="1">
      <alignment horizontal="center" vertical="center"/>
    </xf>
    <xf numFmtId="4" fontId="2" fillId="9" borderId="52" xfId="0" applyNumberFormat="1" applyFont="1" applyFill="1" applyBorder="1" applyAlignment="1">
      <alignment horizontal="center" vertical="center"/>
    </xf>
    <xf numFmtId="0" fontId="0" fillId="2" borderId="10" xfId="0" applyFill="1" applyBorder="1" applyAlignment="1">
      <alignment horizontal="left" vertical="center" wrapText="1"/>
    </xf>
    <xf numFmtId="0" fontId="2" fillId="5" borderId="30" xfId="0" applyFont="1" applyFill="1" applyBorder="1" applyAlignment="1">
      <alignment horizontal="center" vertical="center"/>
    </xf>
    <xf numFmtId="0" fontId="2" fillId="5" borderId="31" xfId="0" applyFont="1" applyFill="1" applyBorder="1" applyAlignment="1">
      <alignment horizontal="center" vertical="center"/>
    </xf>
    <xf numFmtId="4" fontId="6" fillId="0" borderId="53" xfId="0" applyNumberFormat="1" applyFont="1" applyBorder="1" applyAlignment="1">
      <alignment horizontal="center" vertical="center"/>
    </xf>
    <xf numFmtId="4" fontId="6" fillId="0" borderId="48" xfId="0" applyNumberFormat="1" applyFont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center" vertical="center" wrapText="1"/>
    </xf>
    <xf numFmtId="0" fontId="7" fillId="6" borderId="30" xfId="0" applyFont="1" applyFill="1" applyBorder="1" applyAlignment="1">
      <alignment horizontal="center" vertical="center" wrapText="1"/>
    </xf>
    <xf numFmtId="0" fontId="7" fillId="6" borderId="31" xfId="0" applyFont="1" applyFill="1" applyBorder="1" applyAlignment="1">
      <alignment horizontal="center" vertical="center" wrapText="1"/>
    </xf>
    <xf numFmtId="0" fontId="7" fillId="3" borderId="43" xfId="0" applyFont="1" applyFill="1" applyBorder="1" applyAlignment="1">
      <alignment horizontal="center" vertical="center" wrapText="1"/>
    </xf>
    <xf numFmtId="0" fontId="7" fillId="3" borderId="44" xfId="0" applyFont="1" applyFill="1" applyBorder="1" applyAlignment="1">
      <alignment horizontal="center" vertical="center" wrapText="1"/>
    </xf>
    <xf numFmtId="0" fontId="5" fillId="3" borderId="45" xfId="0" applyFont="1" applyFill="1" applyBorder="1" applyAlignment="1">
      <alignment horizontal="center" vertical="center" wrapText="1"/>
    </xf>
    <xf numFmtId="0" fontId="5" fillId="3" borderId="46" xfId="0" applyFont="1" applyFill="1" applyBorder="1" applyAlignment="1">
      <alignment horizontal="center" vertical="center" wrapText="1"/>
    </xf>
    <xf numFmtId="0" fontId="5" fillId="5" borderId="27" xfId="0" applyFont="1" applyFill="1" applyBorder="1" applyAlignment="1">
      <alignment horizontal="center" vertical="center"/>
    </xf>
    <xf numFmtId="0" fontId="5" fillId="5" borderId="28" xfId="0" applyFont="1" applyFill="1" applyBorder="1" applyAlignment="1">
      <alignment horizontal="center" vertical="center"/>
    </xf>
    <xf numFmtId="0" fontId="0" fillId="3" borderId="14" xfId="0" applyFill="1" applyBorder="1" applyAlignment="1">
      <alignment horizontal="left" vertical="center" wrapText="1"/>
    </xf>
    <xf numFmtId="0" fontId="0" fillId="3" borderId="13" xfId="0" applyFill="1" applyBorder="1" applyAlignment="1">
      <alignment horizontal="left" vertical="center" wrapText="1"/>
    </xf>
    <xf numFmtId="0" fontId="0" fillId="3" borderId="27" xfId="0" applyFill="1" applyBorder="1" applyAlignment="1">
      <alignment horizontal="left" vertical="center" wrapText="1"/>
    </xf>
    <xf numFmtId="0" fontId="5" fillId="6" borderId="27" xfId="0" applyFont="1" applyFill="1" applyBorder="1" applyAlignment="1">
      <alignment horizontal="center" vertical="center" wrapText="1"/>
    </xf>
    <xf numFmtId="0" fontId="5" fillId="6" borderId="28" xfId="0" applyFont="1" applyFill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69"/>
  <sheetViews>
    <sheetView tabSelected="1" topLeftCell="A52" zoomScale="130" zoomScaleNormal="130" workbookViewId="0">
      <selection activeCell="A69" sqref="A69:J69"/>
    </sheetView>
  </sheetViews>
  <sheetFormatPr defaultRowHeight="15" x14ac:dyDescent="0.25"/>
  <cols>
    <col min="1" max="1" width="31.7109375" customWidth="1"/>
    <col min="2" max="2" width="21.5703125" customWidth="1"/>
    <col min="3" max="3" width="15.42578125" customWidth="1"/>
    <col min="4" max="4" width="15.7109375" customWidth="1"/>
    <col min="5" max="5" width="15.140625" customWidth="1"/>
    <col min="6" max="6" width="16.140625" customWidth="1"/>
    <col min="7" max="8" width="15.140625" customWidth="1"/>
    <col min="9" max="9" width="16.5703125" customWidth="1"/>
    <col min="10" max="10" width="16.7109375" customWidth="1"/>
    <col min="11" max="11" width="16.85546875" customWidth="1"/>
    <col min="12" max="12" width="13.85546875" bestFit="1" customWidth="1"/>
    <col min="13" max="13" width="14.28515625" customWidth="1"/>
    <col min="14" max="18" width="14.28515625" bestFit="1" customWidth="1"/>
  </cols>
  <sheetData>
    <row r="1" spans="1:12" ht="60.75" thickBot="1" x14ac:dyDescent="0.3">
      <c r="A1" s="12" t="s">
        <v>24</v>
      </c>
      <c r="B1" s="13" t="s">
        <v>3</v>
      </c>
      <c r="C1" s="11" t="s">
        <v>0</v>
      </c>
      <c r="D1" s="11" t="s">
        <v>4</v>
      </c>
      <c r="E1" s="11" t="s">
        <v>5</v>
      </c>
      <c r="F1" s="11" t="s">
        <v>6</v>
      </c>
      <c r="G1" s="11" t="s">
        <v>7</v>
      </c>
      <c r="H1" s="14" t="s">
        <v>8</v>
      </c>
      <c r="I1" s="102" t="s">
        <v>85</v>
      </c>
      <c r="J1" s="15" t="s">
        <v>10</v>
      </c>
      <c r="K1" s="121" t="s">
        <v>78</v>
      </c>
      <c r="L1" s="1"/>
    </row>
    <row r="2" spans="1:12" ht="17.25" customHeight="1" x14ac:dyDescent="0.25">
      <c r="A2" s="187" t="s">
        <v>1</v>
      </c>
      <c r="B2" s="125" t="s">
        <v>62</v>
      </c>
      <c r="C2" s="8">
        <v>17850000</v>
      </c>
      <c r="D2" s="8">
        <v>17850000</v>
      </c>
      <c r="E2" s="8">
        <v>17850000</v>
      </c>
      <c r="F2" s="9">
        <v>8925000</v>
      </c>
      <c r="G2" s="9">
        <v>8925000</v>
      </c>
      <c r="H2" s="10">
        <v>11900000</v>
      </c>
      <c r="I2" s="25">
        <f>SUM(C2:H2)</f>
        <v>83300000</v>
      </c>
      <c r="J2" s="24"/>
      <c r="K2" s="122"/>
      <c r="L2" s="2"/>
    </row>
    <row r="3" spans="1:12" ht="16.5" customHeight="1" x14ac:dyDescent="0.25">
      <c r="A3" s="187"/>
      <c r="B3" s="126" t="s">
        <v>63</v>
      </c>
      <c r="C3" s="19">
        <v>209551745</v>
      </c>
      <c r="D3" s="19">
        <v>205071525</v>
      </c>
      <c r="E3" s="20">
        <v>154896152</v>
      </c>
      <c r="F3" s="20">
        <v>95918463</v>
      </c>
      <c r="G3" s="20">
        <v>118462086</v>
      </c>
      <c r="H3" s="21">
        <v>86994082</v>
      </c>
      <c r="I3" s="26">
        <f t="shared" ref="I3:I35" si="0">SUM(C3:H3)</f>
        <v>870894053</v>
      </c>
      <c r="J3" s="24"/>
      <c r="K3" s="122"/>
      <c r="L3" s="2"/>
    </row>
    <row r="4" spans="1:12" ht="44.25" customHeight="1" thickBot="1" x14ac:dyDescent="0.3">
      <c r="A4" s="74" t="s">
        <v>9</v>
      </c>
      <c r="B4" s="126" t="s">
        <v>64</v>
      </c>
      <c r="C4" s="19">
        <v>0</v>
      </c>
      <c r="D4" s="19">
        <v>0</v>
      </c>
      <c r="E4" s="20">
        <v>0</v>
      </c>
      <c r="F4" s="20">
        <v>0</v>
      </c>
      <c r="G4" s="20">
        <v>0</v>
      </c>
      <c r="H4" s="75">
        <v>17850000</v>
      </c>
      <c r="I4" s="26">
        <f t="shared" si="0"/>
        <v>17850000</v>
      </c>
      <c r="J4" s="24"/>
      <c r="K4" s="122"/>
      <c r="L4" s="2"/>
    </row>
    <row r="5" spans="1:12" ht="27" customHeight="1" thickBot="1" x14ac:dyDescent="0.3">
      <c r="A5" s="192" t="s">
        <v>56</v>
      </c>
      <c r="B5" s="193"/>
      <c r="C5" s="76">
        <f t="shared" ref="C5:I5" si="1">C2+C3+C4</f>
        <v>227401745</v>
      </c>
      <c r="D5" s="76">
        <f t="shared" si="1"/>
        <v>222921525</v>
      </c>
      <c r="E5" s="76">
        <f t="shared" si="1"/>
        <v>172746152</v>
      </c>
      <c r="F5" s="76">
        <f t="shared" si="1"/>
        <v>104843463</v>
      </c>
      <c r="G5" s="76">
        <f t="shared" si="1"/>
        <v>127387086</v>
      </c>
      <c r="H5" s="77">
        <f t="shared" si="1"/>
        <v>116744082</v>
      </c>
      <c r="I5" s="78">
        <f t="shared" si="1"/>
        <v>972044053</v>
      </c>
      <c r="J5" s="24"/>
      <c r="K5" s="122"/>
      <c r="L5" s="2"/>
    </row>
    <row r="6" spans="1:12" ht="21.75" customHeight="1" x14ac:dyDescent="0.25">
      <c r="A6" s="157" t="s">
        <v>60</v>
      </c>
      <c r="B6" s="127" t="s">
        <v>65</v>
      </c>
      <c r="C6" s="48">
        <v>16253615</v>
      </c>
      <c r="D6" s="48">
        <v>16253615</v>
      </c>
      <c r="E6" s="49">
        <v>16253615</v>
      </c>
      <c r="F6" s="49">
        <v>9963275</v>
      </c>
      <c r="G6" s="49">
        <v>9963275</v>
      </c>
      <c r="H6" s="53">
        <v>9963275</v>
      </c>
      <c r="I6" s="50">
        <f t="shared" si="0"/>
        <v>78650670</v>
      </c>
      <c r="J6" s="42"/>
      <c r="K6" s="122"/>
      <c r="L6" s="2"/>
    </row>
    <row r="7" spans="1:12" ht="21.75" customHeight="1" x14ac:dyDescent="0.25">
      <c r="A7" s="158"/>
      <c r="B7" s="105" t="s">
        <v>25</v>
      </c>
      <c r="C7" s="106">
        <f>C6/$I$6</f>
        <v>0.20665577292602846</v>
      </c>
      <c r="D7" s="106">
        <f t="shared" ref="D7:I7" si="2">D6/$I$6</f>
        <v>0.20665577292602846</v>
      </c>
      <c r="E7" s="106">
        <f t="shared" si="2"/>
        <v>0.20665577292602846</v>
      </c>
      <c r="F7" s="106">
        <f t="shared" si="2"/>
        <v>0.12667756040730485</v>
      </c>
      <c r="G7" s="106">
        <f t="shared" si="2"/>
        <v>0.12667756040730485</v>
      </c>
      <c r="H7" s="109">
        <f t="shared" si="2"/>
        <v>0.12667756040730485</v>
      </c>
      <c r="I7" s="110">
        <f t="shared" si="2"/>
        <v>1</v>
      </c>
      <c r="J7" s="42"/>
      <c r="K7" s="122"/>
      <c r="L7" s="2"/>
    </row>
    <row r="8" spans="1:12" ht="26.25" customHeight="1" x14ac:dyDescent="0.25">
      <c r="A8" s="158"/>
      <c r="B8" s="47" t="s">
        <v>52</v>
      </c>
      <c r="C8" s="107">
        <f>C7*$I$8</f>
        <v>6199673.1877808543</v>
      </c>
      <c r="D8" s="107">
        <f t="shared" ref="D8:H8" si="3">D7*$I$8</f>
        <v>6199673.1877808543</v>
      </c>
      <c r="E8" s="107">
        <f t="shared" si="3"/>
        <v>6199673.1877808543</v>
      </c>
      <c r="F8" s="107">
        <f t="shared" si="3"/>
        <v>3800326.8122191457</v>
      </c>
      <c r="G8" s="107">
        <f t="shared" si="3"/>
        <v>3800326.8122191457</v>
      </c>
      <c r="H8" s="113">
        <f t="shared" si="3"/>
        <v>3800326.8122191457</v>
      </c>
      <c r="I8" s="52">
        <v>30000000</v>
      </c>
      <c r="J8" s="42"/>
      <c r="K8" s="122"/>
      <c r="L8" s="2"/>
    </row>
    <row r="9" spans="1:12" ht="27" customHeight="1" x14ac:dyDescent="0.25">
      <c r="A9" s="159"/>
      <c r="B9" s="84" t="s">
        <v>53</v>
      </c>
      <c r="C9" s="108">
        <f>C6-C8</f>
        <v>10053941.812219147</v>
      </c>
      <c r="D9" s="108">
        <f t="shared" ref="D9:I9" si="4">D6-D8</f>
        <v>10053941.812219147</v>
      </c>
      <c r="E9" s="108">
        <f t="shared" si="4"/>
        <v>10053941.812219147</v>
      </c>
      <c r="F9" s="108">
        <f t="shared" si="4"/>
        <v>6162948.1877808543</v>
      </c>
      <c r="G9" s="108">
        <f t="shared" si="4"/>
        <v>6162948.1877808543</v>
      </c>
      <c r="H9" s="114">
        <f t="shared" si="4"/>
        <v>6162948.1877808543</v>
      </c>
      <c r="I9" s="116">
        <f t="shared" si="4"/>
        <v>48650670</v>
      </c>
      <c r="J9" s="42"/>
      <c r="K9" s="122"/>
      <c r="L9" s="2"/>
    </row>
    <row r="10" spans="1:12" ht="21.75" customHeight="1" x14ac:dyDescent="0.25">
      <c r="A10" s="154" t="s">
        <v>61</v>
      </c>
      <c r="B10" s="128" t="s">
        <v>66</v>
      </c>
      <c r="C10" s="6">
        <v>37800265</v>
      </c>
      <c r="D10" s="6">
        <v>36558245</v>
      </c>
      <c r="E10" s="7">
        <v>30991341</v>
      </c>
      <c r="F10" s="7">
        <v>22531734</v>
      </c>
      <c r="G10" s="7">
        <v>17321300</v>
      </c>
      <c r="H10" s="54">
        <v>19449063</v>
      </c>
      <c r="I10" s="51">
        <f>SUM(C10:H10)</f>
        <v>164651948</v>
      </c>
      <c r="J10" s="42"/>
      <c r="K10" s="122"/>
      <c r="L10" s="2"/>
    </row>
    <row r="11" spans="1:12" ht="25.5" customHeight="1" x14ac:dyDescent="0.25">
      <c r="A11" s="155"/>
      <c r="B11" s="47" t="s">
        <v>46</v>
      </c>
      <c r="C11" s="111">
        <v>5670039.75</v>
      </c>
      <c r="D11" s="111">
        <v>5483736.75</v>
      </c>
      <c r="E11" s="111">
        <v>4648701</v>
      </c>
      <c r="F11" s="111">
        <v>3379759.8</v>
      </c>
      <c r="G11" s="111">
        <v>0</v>
      </c>
      <c r="H11" s="112">
        <v>2917359.8</v>
      </c>
      <c r="I11" s="117">
        <f>SUM(C11:H11)</f>
        <v>22099597.100000001</v>
      </c>
      <c r="J11" s="42"/>
      <c r="K11" s="122"/>
      <c r="L11" s="2"/>
    </row>
    <row r="12" spans="1:12" ht="25.5" customHeight="1" thickBot="1" x14ac:dyDescent="0.3">
      <c r="A12" s="156"/>
      <c r="B12" s="115" t="s">
        <v>47</v>
      </c>
      <c r="C12" s="118">
        <f>C10-C11</f>
        <v>32130225.25</v>
      </c>
      <c r="D12" s="118">
        <f t="shared" ref="D12:H12" si="5">D10-D11</f>
        <v>31074508.25</v>
      </c>
      <c r="E12" s="118">
        <f t="shared" si="5"/>
        <v>26342640</v>
      </c>
      <c r="F12" s="118">
        <f t="shared" si="5"/>
        <v>19151974.199999999</v>
      </c>
      <c r="G12" s="118">
        <f t="shared" si="5"/>
        <v>17321300</v>
      </c>
      <c r="H12" s="119">
        <f t="shared" si="5"/>
        <v>16531703.199999999</v>
      </c>
      <c r="I12" s="120">
        <f>I10-I11</f>
        <v>142552350.90000001</v>
      </c>
      <c r="J12" s="42"/>
      <c r="K12" s="122"/>
      <c r="L12" s="2"/>
    </row>
    <row r="13" spans="1:12" ht="27" customHeight="1" x14ac:dyDescent="0.25">
      <c r="A13" s="194" t="s">
        <v>57</v>
      </c>
      <c r="B13" s="195"/>
      <c r="C13" s="72">
        <f t="shared" ref="C13:I13" si="6">C6+C10</f>
        <v>54053880</v>
      </c>
      <c r="D13" s="72">
        <f t="shared" si="6"/>
        <v>52811860</v>
      </c>
      <c r="E13" s="72">
        <f t="shared" si="6"/>
        <v>47244956</v>
      </c>
      <c r="F13" s="72">
        <f t="shared" si="6"/>
        <v>32495009</v>
      </c>
      <c r="G13" s="72">
        <f t="shared" si="6"/>
        <v>27284575</v>
      </c>
      <c r="H13" s="73">
        <f t="shared" si="6"/>
        <v>29412338</v>
      </c>
      <c r="I13" s="73">
        <f t="shared" si="6"/>
        <v>243302618</v>
      </c>
      <c r="J13" s="42"/>
      <c r="K13" s="122"/>
      <c r="L13" s="2"/>
    </row>
    <row r="14" spans="1:12" ht="20.25" customHeight="1" thickBot="1" x14ac:dyDescent="0.3">
      <c r="A14" s="205" t="s">
        <v>48</v>
      </c>
      <c r="B14" s="206"/>
      <c r="C14" s="85">
        <f>C9+C12</f>
        <v>42184167.062219143</v>
      </c>
      <c r="D14" s="85">
        <f t="shared" ref="D14:H14" si="7">D9+D12</f>
        <v>41128450.062219143</v>
      </c>
      <c r="E14" s="85">
        <f t="shared" si="7"/>
        <v>36396581.812219143</v>
      </c>
      <c r="F14" s="85">
        <f t="shared" si="7"/>
        <v>25314922.387780853</v>
      </c>
      <c r="G14" s="85">
        <f t="shared" si="7"/>
        <v>23484248.187780853</v>
      </c>
      <c r="H14" s="85">
        <f t="shared" si="7"/>
        <v>22694651.387780853</v>
      </c>
      <c r="I14" s="86">
        <f>I13-I8-I11</f>
        <v>191203020.90000001</v>
      </c>
      <c r="J14" s="42"/>
      <c r="K14" s="122"/>
      <c r="L14" s="2"/>
    </row>
    <row r="15" spans="1:12" ht="17.25" customHeight="1" x14ac:dyDescent="0.25">
      <c r="A15" s="202" t="s">
        <v>2</v>
      </c>
      <c r="B15" s="43" t="s">
        <v>34</v>
      </c>
      <c r="C15" s="44">
        <v>15342500</v>
      </c>
      <c r="D15" s="44">
        <v>13685000</v>
      </c>
      <c r="E15" s="45">
        <v>6842500</v>
      </c>
      <c r="F15" s="45">
        <v>14118500</v>
      </c>
      <c r="G15" s="45">
        <v>4105500</v>
      </c>
      <c r="H15" s="46">
        <v>2737000</v>
      </c>
      <c r="I15" s="71">
        <f t="shared" si="0"/>
        <v>56831000</v>
      </c>
      <c r="J15" s="42"/>
      <c r="K15" s="122"/>
      <c r="L15" s="2"/>
    </row>
    <row r="16" spans="1:12" ht="17.25" customHeight="1" x14ac:dyDescent="0.25">
      <c r="A16" s="203"/>
      <c r="B16" s="30" t="s">
        <v>45</v>
      </c>
      <c r="C16" s="31">
        <f>C15/C21</f>
        <v>0.15822815651404307</v>
      </c>
      <c r="D16" s="31">
        <f t="shared" ref="D16:I16" si="8">D15/D21</f>
        <v>0.14348530427917214</v>
      </c>
      <c r="E16" s="31">
        <f t="shared" si="8"/>
        <v>9.6859527469043485E-2</v>
      </c>
      <c r="F16" s="31">
        <f t="shared" si="8"/>
        <v>0.27427345314852464</v>
      </c>
      <c r="G16" s="31">
        <f t="shared" si="8"/>
        <v>8.5057675443653308E-2</v>
      </c>
      <c r="H16" s="34">
        <f t="shared" si="8"/>
        <v>5.7767458478346467E-2</v>
      </c>
      <c r="I16" s="60">
        <f t="shared" si="8"/>
        <v>0.13857622039714534</v>
      </c>
      <c r="J16" s="42"/>
      <c r="K16" s="122"/>
      <c r="L16" s="2"/>
    </row>
    <row r="17" spans="1:12" ht="17.25" customHeight="1" x14ac:dyDescent="0.25">
      <c r="A17" s="203"/>
      <c r="B17" s="41" t="s">
        <v>35</v>
      </c>
      <c r="C17" s="4">
        <v>68956911</v>
      </c>
      <c r="D17" s="4">
        <v>69025621</v>
      </c>
      <c r="E17" s="5">
        <v>51136041</v>
      </c>
      <c r="F17" s="5">
        <v>37357499</v>
      </c>
      <c r="G17" s="5">
        <v>31496749</v>
      </c>
      <c r="H17" s="37">
        <v>34510616</v>
      </c>
      <c r="I17" s="61">
        <f t="shared" si="0"/>
        <v>292483437</v>
      </c>
      <c r="J17" s="42"/>
      <c r="K17" s="122"/>
      <c r="L17" s="2"/>
    </row>
    <row r="18" spans="1:12" ht="17.25" customHeight="1" x14ac:dyDescent="0.25">
      <c r="A18" s="203"/>
      <c r="B18" s="30" t="s">
        <v>45</v>
      </c>
      <c r="C18" s="31">
        <f>C17/C21</f>
        <v>0.71115691096189926</v>
      </c>
      <c r="D18" s="31">
        <f t="shared" ref="D18:I18" si="9">D17/D21</f>
        <v>0.72372394828233932</v>
      </c>
      <c r="E18" s="31">
        <f t="shared" si="9"/>
        <v>0.72386010491744746</v>
      </c>
      <c r="F18" s="31">
        <f t="shared" si="9"/>
        <v>0.72572654685147542</v>
      </c>
      <c r="G18" s="31">
        <f t="shared" si="9"/>
        <v>0.65254908146930024</v>
      </c>
      <c r="H18" s="34">
        <f t="shared" si="9"/>
        <v>0.72838530392479328</v>
      </c>
      <c r="I18" s="60">
        <f t="shared" si="9"/>
        <v>0.71318909095786764</v>
      </c>
      <c r="J18" s="42"/>
      <c r="K18" s="122"/>
      <c r="L18" s="2"/>
    </row>
    <row r="19" spans="1:12" ht="16.5" customHeight="1" x14ac:dyDescent="0.25">
      <c r="A19" s="203"/>
      <c r="B19" s="41" t="s">
        <v>36</v>
      </c>
      <c r="C19" s="4">
        <v>12665000</v>
      </c>
      <c r="D19" s="4">
        <v>12665000</v>
      </c>
      <c r="E19" s="5">
        <v>12665000</v>
      </c>
      <c r="F19" s="5">
        <v>0</v>
      </c>
      <c r="G19" s="5">
        <v>12665000</v>
      </c>
      <c r="H19" s="37">
        <v>10132000</v>
      </c>
      <c r="I19" s="61">
        <f t="shared" si="0"/>
        <v>60792000</v>
      </c>
      <c r="J19" s="42"/>
      <c r="K19" s="122"/>
      <c r="L19" s="2"/>
    </row>
    <row r="20" spans="1:12" ht="16.5" customHeight="1" x14ac:dyDescent="0.25">
      <c r="A20" s="203"/>
      <c r="B20" s="30" t="s">
        <v>45</v>
      </c>
      <c r="C20" s="31">
        <f>C19/C21</f>
        <v>0.13061493252405773</v>
      </c>
      <c r="D20" s="31">
        <f t="shared" ref="D20:I20" si="10">D19/D21</f>
        <v>0.13279074743848851</v>
      </c>
      <c r="E20" s="31">
        <f t="shared" si="10"/>
        <v>0.17928036761350907</v>
      </c>
      <c r="F20" s="31">
        <f t="shared" si="10"/>
        <v>0</v>
      </c>
      <c r="G20" s="31">
        <f t="shared" si="10"/>
        <v>0.26239324308704648</v>
      </c>
      <c r="H20" s="34">
        <f t="shared" si="10"/>
        <v>0.21384723759686022</v>
      </c>
      <c r="I20" s="60">
        <f t="shared" si="10"/>
        <v>0.14823468864498707</v>
      </c>
      <c r="J20" s="42"/>
      <c r="K20" s="122"/>
      <c r="L20" s="2"/>
    </row>
    <row r="21" spans="1:12" ht="25.5" customHeight="1" x14ac:dyDescent="0.25">
      <c r="A21" s="203"/>
      <c r="B21" s="87" t="s">
        <v>40</v>
      </c>
      <c r="C21" s="88">
        <f>C15+C17+C19</f>
        <v>96964411</v>
      </c>
      <c r="D21" s="88">
        <f t="shared" ref="D21:I21" si="11">D15+D17+D19</f>
        <v>95375621</v>
      </c>
      <c r="E21" s="88">
        <f t="shared" si="11"/>
        <v>70643541</v>
      </c>
      <c r="F21" s="88">
        <f t="shared" si="11"/>
        <v>51475999</v>
      </c>
      <c r="G21" s="88">
        <f t="shared" si="11"/>
        <v>48267249</v>
      </c>
      <c r="H21" s="89">
        <f t="shared" si="11"/>
        <v>47379616</v>
      </c>
      <c r="I21" s="90">
        <f t="shared" si="11"/>
        <v>410106437</v>
      </c>
      <c r="J21" s="55"/>
      <c r="K21" s="122"/>
      <c r="L21" s="2"/>
    </row>
    <row r="22" spans="1:12" ht="16.5" customHeight="1" x14ac:dyDescent="0.25">
      <c r="A22" s="203"/>
      <c r="B22" s="30" t="s">
        <v>32</v>
      </c>
      <c r="C22" s="31">
        <f>C21/$I$21</f>
        <v>0.23643718374505787</v>
      </c>
      <c r="D22" s="31">
        <f t="shared" ref="D22:I22" si="12">D21/$I$21</f>
        <v>0.23256309190777222</v>
      </c>
      <c r="E22" s="31">
        <f t="shared" si="12"/>
        <v>0.1722566012783652</v>
      </c>
      <c r="F22" s="31">
        <f t="shared" si="12"/>
        <v>0.12551863213012673</v>
      </c>
      <c r="G22" s="31">
        <f t="shared" si="12"/>
        <v>0.11769444379630647</v>
      </c>
      <c r="H22" s="34">
        <f t="shared" si="12"/>
        <v>0.11553004714237149</v>
      </c>
      <c r="I22" s="60">
        <f t="shared" si="12"/>
        <v>1</v>
      </c>
      <c r="J22" s="42"/>
      <c r="K22" s="122"/>
      <c r="L22" s="2"/>
    </row>
    <row r="23" spans="1:12" ht="25.5" customHeight="1" x14ac:dyDescent="0.25">
      <c r="A23" s="203"/>
      <c r="B23" s="57" t="s">
        <v>44</v>
      </c>
      <c r="C23" s="58">
        <f t="shared" ref="C23:H23" si="13">C22*$I$23</f>
        <v>25038793.019142959</v>
      </c>
      <c r="D23" s="58">
        <f t="shared" si="13"/>
        <v>24628525.132702809</v>
      </c>
      <c r="E23" s="58">
        <f t="shared" si="13"/>
        <v>18242043.47756353</v>
      </c>
      <c r="F23" s="58">
        <f t="shared" si="13"/>
        <v>13292473.714037307</v>
      </c>
      <c r="G23" s="58">
        <f t="shared" si="13"/>
        <v>12463889.017120263</v>
      </c>
      <c r="H23" s="59">
        <f t="shared" si="13"/>
        <v>12234678.539433135</v>
      </c>
      <c r="I23" s="62">
        <v>105900402.90000001</v>
      </c>
      <c r="J23" s="55"/>
      <c r="K23" s="122"/>
      <c r="L23" s="2"/>
    </row>
    <row r="24" spans="1:12" ht="28.5" customHeight="1" x14ac:dyDescent="0.25">
      <c r="A24" s="203"/>
      <c r="B24" s="32" t="s">
        <v>33</v>
      </c>
      <c r="C24" s="33">
        <f>C16*C23</f>
        <v>3961842.0607556812</v>
      </c>
      <c r="D24" s="33">
        <f t="shared" ref="D24:I24" si="14">D16*D23</f>
        <v>3533831.4226131011</v>
      </c>
      <c r="E24" s="33">
        <f t="shared" si="14"/>
        <v>1766915.7113065503</v>
      </c>
      <c r="F24" s="33">
        <f t="shared" si="14"/>
        <v>3645772.6664350065</v>
      </c>
      <c r="G24" s="33">
        <f t="shared" si="14"/>
        <v>1060149.4267839303</v>
      </c>
      <c r="H24" s="38">
        <f t="shared" si="14"/>
        <v>706766.28452262026</v>
      </c>
      <c r="I24" s="63">
        <f t="shared" si="14"/>
        <v>14675277.57241689</v>
      </c>
      <c r="J24" s="55"/>
      <c r="K24" s="122"/>
      <c r="L24" s="2"/>
    </row>
    <row r="25" spans="1:12" ht="28.5" customHeight="1" x14ac:dyDescent="0.25">
      <c r="A25" s="203"/>
      <c r="B25" s="32" t="s">
        <v>37</v>
      </c>
      <c r="C25" s="33">
        <f>C18*C23</f>
        <v>17806510.697708074</v>
      </c>
      <c r="D25" s="33">
        <f t="shared" ref="D25:I25" si="15">D18*D23</f>
        <v>17824253.449410502</v>
      </c>
      <c r="E25" s="33">
        <f t="shared" si="15"/>
        <v>13204687.505577775</v>
      </c>
      <c r="F25" s="33">
        <f t="shared" si="15"/>
        <v>9646701.0476023015</v>
      </c>
      <c r="G25" s="33">
        <f t="shared" si="15"/>
        <v>8133299.3296571271</v>
      </c>
      <c r="H25" s="38">
        <f t="shared" si="15"/>
        <v>8911560.0463671498</v>
      </c>
      <c r="I25" s="63">
        <f t="shared" si="15"/>
        <v>75527012.076322928</v>
      </c>
      <c r="J25" s="55"/>
      <c r="K25" s="122"/>
      <c r="L25" s="2"/>
    </row>
    <row r="26" spans="1:12" ht="28.5" customHeight="1" x14ac:dyDescent="0.25">
      <c r="A26" s="203"/>
      <c r="B26" s="32" t="s">
        <v>38</v>
      </c>
      <c r="C26" s="33">
        <f>C20*C23</f>
        <v>3270440.2606792054</v>
      </c>
      <c r="D26" s="33">
        <f t="shared" ref="D26:I26" si="16">D20*D23</f>
        <v>3270440.2606792054</v>
      </c>
      <c r="E26" s="33">
        <f t="shared" si="16"/>
        <v>3270440.2606792049</v>
      </c>
      <c r="F26" s="33">
        <f t="shared" si="16"/>
        <v>0</v>
      </c>
      <c r="G26" s="33">
        <f t="shared" si="16"/>
        <v>3270440.2606792059</v>
      </c>
      <c r="H26" s="38">
        <f t="shared" si="16"/>
        <v>2616352.2085433644</v>
      </c>
      <c r="I26" s="63">
        <f t="shared" si="16"/>
        <v>15698113.251260186</v>
      </c>
      <c r="J26" s="55"/>
      <c r="K26" s="122"/>
      <c r="L26" s="2"/>
    </row>
    <row r="27" spans="1:12" ht="25.5" customHeight="1" x14ac:dyDescent="0.25">
      <c r="A27" s="203"/>
      <c r="B27" s="56" t="s">
        <v>39</v>
      </c>
      <c r="C27" s="91">
        <f>C21-C23</f>
        <v>71925617.980857044</v>
      </c>
      <c r="D27" s="91">
        <f t="shared" ref="D27:I27" si="17">D21-D23</f>
        <v>70747095.867297187</v>
      </c>
      <c r="E27" s="91">
        <f t="shared" si="17"/>
        <v>52401497.52243647</v>
      </c>
      <c r="F27" s="91">
        <f t="shared" si="17"/>
        <v>38183525.285962693</v>
      </c>
      <c r="G27" s="91">
        <f t="shared" si="17"/>
        <v>35803359.982879736</v>
      </c>
      <c r="H27" s="92">
        <f t="shared" si="17"/>
        <v>35144937.460566863</v>
      </c>
      <c r="I27" s="93">
        <f t="shared" si="17"/>
        <v>304206034.10000002</v>
      </c>
      <c r="J27" s="55"/>
      <c r="K27" s="122"/>
      <c r="L27" s="2"/>
    </row>
    <row r="28" spans="1:12" ht="17.25" customHeight="1" x14ac:dyDescent="0.25">
      <c r="A28" s="203"/>
      <c r="B28" s="94" t="s">
        <v>41</v>
      </c>
      <c r="C28" s="95">
        <f>C15-C24</f>
        <v>11380657.939244319</v>
      </c>
      <c r="D28" s="95">
        <f t="shared" ref="D28:I28" si="18">D15-D24</f>
        <v>10151168.577386899</v>
      </c>
      <c r="E28" s="95">
        <f t="shared" si="18"/>
        <v>5075584.2886934495</v>
      </c>
      <c r="F28" s="95">
        <f t="shared" si="18"/>
        <v>10472727.333564993</v>
      </c>
      <c r="G28" s="95">
        <f t="shared" si="18"/>
        <v>3045350.5732160695</v>
      </c>
      <c r="H28" s="96">
        <f t="shared" si="18"/>
        <v>2030233.7154773797</v>
      </c>
      <c r="I28" s="93">
        <f t="shared" si="18"/>
        <v>42155722.427583113</v>
      </c>
      <c r="J28" s="55"/>
      <c r="K28" s="122"/>
      <c r="L28" s="2"/>
    </row>
    <row r="29" spans="1:12" ht="16.5" customHeight="1" x14ac:dyDescent="0.25">
      <c r="A29" s="203"/>
      <c r="B29" s="94" t="s">
        <v>42</v>
      </c>
      <c r="C29" s="95">
        <f>C17-C25</f>
        <v>51150400.30229193</v>
      </c>
      <c r="D29" s="95">
        <f t="shared" ref="D29:I29" si="19">D17-D25</f>
        <v>51201367.550589502</v>
      </c>
      <c r="E29" s="95">
        <f t="shared" si="19"/>
        <v>37931353.494422227</v>
      </c>
      <c r="F29" s="95">
        <f t="shared" si="19"/>
        <v>27710797.952397697</v>
      </c>
      <c r="G29" s="95">
        <f t="shared" si="19"/>
        <v>23363449.670342874</v>
      </c>
      <c r="H29" s="96">
        <f t="shared" si="19"/>
        <v>25599055.95363285</v>
      </c>
      <c r="I29" s="93">
        <f t="shared" si="19"/>
        <v>216956424.92367709</v>
      </c>
      <c r="J29" s="55"/>
      <c r="K29" s="122"/>
      <c r="L29" s="2"/>
    </row>
    <row r="30" spans="1:12" ht="16.5" customHeight="1" x14ac:dyDescent="0.25">
      <c r="A30" s="203"/>
      <c r="B30" s="94" t="s">
        <v>43</v>
      </c>
      <c r="C30" s="95">
        <f>C19-C26</f>
        <v>9394559.7393207941</v>
      </c>
      <c r="D30" s="95">
        <f t="shared" ref="D30:I30" si="20">D19-D26</f>
        <v>9394559.7393207941</v>
      </c>
      <c r="E30" s="95">
        <f t="shared" si="20"/>
        <v>9394559.739320796</v>
      </c>
      <c r="F30" s="95">
        <f t="shared" si="20"/>
        <v>0</v>
      </c>
      <c r="G30" s="95">
        <f t="shared" si="20"/>
        <v>9394559.7393207941</v>
      </c>
      <c r="H30" s="96">
        <f t="shared" si="20"/>
        <v>7515647.791456636</v>
      </c>
      <c r="I30" s="93">
        <f t="shared" si="20"/>
        <v>45093886.748739816</v>
      </c>
      <c r="J30" s="55"/>
      <c r="K30" s="122"/>
      <c r="L30" s="2"/>
    </row>
    <row r="31" spans="1:12" ht="16.5" customHeight="1" x14ac:dyDescent="0.25">
      <c r="A31" s="203"/>
      <c r="B31" s="130" t="s">
        <v>68</v>
      </c>
      <c r="C31" s="4">
        <v>14964930</v>
      </c>
      <c r="D31" s="4">
        <v>13863500</v>
      </c>
      <c r="E31" s="5">
        <v>13863500</v>
      </c>
      <c r="F31" s="5">
        <v>8313850</v>
      </c>
      <c r="G31" s="5">
        <v>8313850</v>
      </c>
      <c r="H31" s="37">
        <v>7752510</v>
      </c>
      <c r="I31" s="61">
        <f t="shared" si="0"/>
        <v>67072140</v>
      </c>
      <c r="J31" s="42"/>
      <c r="K31" s="122"/>
      <c r="L31" s="2"/>
    </row>
    <row r="32" spans="1:12" ht="16.5" customHeight="1" thickBot="1" x14ac:dyDescent="0.3">
      <c r="A32" s="204"/>
      <c r="B32" s="131" t="s">
        <v>69</v>
      </c>
      <c r="C32" s="35">
        <v>765000</v>
      </c>
      <c r="D32" s="35">
        <v>701250</v>
      </c>
      <c r="E32" s="36">
        <v>701250</v>
      </c>
      <c r="F32" s="36">
        <v>425000</v>
      </c>
      <c r="G32" s="36">
        <v>425000</v>
      </c>
      <c r="H32" s="39">
        <v>403750</v>
      </c>
      <c r="I32" s="64">
        <f t="shared" si="0"/>
        <v>3421250</v>
      </c>
      <c r="J32" s="42"/>
      <c r="K32" s="122"/>
      <c r="L32" s="2"/>
    </row>
    <row r="33" spans="1:19" ht="25.5" customHeight="1" x14ac:dyDescent="0.25">
      <c r="A33" s="196" t="s">
        <v>58</v>
      </c>
      <c r="B33" s="197"/>
      <c r="C33" s="69">
        <f t="shared" ref="C33:I33" si="21">C15+C17+C19+C31+C32</f>
        <v>112694341</v>
      </c>
      <c r="D33" s="69">
        <f t="shared" si="21"/>
        <v>109940371</v>
      </c>
      <c r="E33" s="69">
        <f t="shared" si="21"/>
        <v>85208291</v>
      </c>
      <c r="F33" s="69">
        <f t="shared" si="21"/>
        <v>60214849</v>
      </c>
      <c r="G33" s="69">
        <f t="shared" si="21"/>
        <v>57006099</v>
      </c>
      <c r="H33" s="70">
        <f t="shared" si="21"/>
        <v>55535876</v>
      </c>
      <c r="I33" s="79">
        <f t="shared" si="21"/>
        <v>480599827</v>
      </c>
      <c r="J33" s="24"/>
      <c r="K33" s="122"/>
      <c r="L33" s="2"/>
    </row>
    <row r="34" spans="1:19" ht="18.75" customHeight="1" thickBot="1" x14ac:dyDescent="0.3">
      <c r="A34" s="198" t="s">
        <v>48</v>
      </c>
      <c r="B34" s="199"/>
      <c r="C34" s="97">
        <f>C27+C31+C32</f>
        <v>87655547.980857044</v>
      </c>
      <c r="D34" s="97">
        <f t="shared" ref="D34:H34" si="22">D27+D31+D32</f>
        <v>85311845.867297187</v>
      </c>
      <c r="E34" s="97">
        <f t="shared" si="22"/>
        <v>66966247.52243647</v>
      </c>
      <c r="F34" s="97">
        <f t="shared" si="22"/>
        <v>46922375.285962693</v>
      </c>
      <c r="G34" s="97">
        <f t="shared" si="22"/>
        <v>44542209.982879736</v>
      </c>
      <c r="H34" s="98">
        <f t="shared" si="22"/>
        <v>43301197.460566863</v>
      </c>
      <c r="I34" s="99">
        <f>I33-I23</f>
        <v>374699424.10000002</v>
      </c>
      <c r="J34" s="24"/>
      <c r="K34" s="122"/>
      <c r="L34" s="2"/>
    </row>
    <row r="35" spans="1:19" ht="74.25" customHeight="1" thickBot="1" x14ac:dyDescent="0.3">
      <c r="A35" s="124" t="s">
        <v>59</v>
      </c>
      <c r="B35" s="129" t="s">
        <v>67</v>
      </c>
      <c r="C35" s="80">
        <v>25500000</v>
      </c>
      <c r="D35" s="65">
        <v>25500000</v>
      </c>
      <c r="E35" s="66">
        <v>19550000</v>
      </c>
      <c r="F35" s="66">
        <v>7777047</v>
      </c>
      <c r="G35" s="66">
        <v>6800000</v>
      </c>
      <c r="H35" s="67">
        <v>6725370</v>
      </c>
      <c r="I35" s="68">
        <f t="shared" si="0"/>
        <v>91852417</v>
      </c>
      <c r="J35" s="24"/>
      <c r="K35" s="122"/>
      <c r="L35" s="2"/>
    </row>
    <row r="36" spans="1:19" ht="22.5" customHeight="1" x14ac:dyDescent="0.25">
      <c r="A36" s="188" t="s">
        <v>80</v>
      </c>
      <c r="B36" s="189"/>
      <c r="C36" s="81">
        <f t="shared" ref="C36:I36" si="23">C5+C13+C33+C35</f>
        <v>419649966</v>
      </c>
      <c r="D36" s="81">
        <f t="shared" si="23"/>
        <v>411173756</v>
      </c>
      <c r="E36" s="81">
        <f t="shared" si="23"/>
        <v>324749399</v>
      </c>
      <c r="F36" s="81">
        <f t="shared" si="23"/>
        <v>205330368</v>
      </c>
      <c r="G36" s="81">
        <f t="shared" si="23"/>
        <v>218477760</v>
      </c>
      <c r="H36" s="82">
        <f t="shared" si="23"/>
        <v>208417666</v>
      </c>
      <c r="I36" s="83">
        <f t="shared" si="23"/>
        <v>1787798915</v>
      </c>
      <c r="J36" s="42"/>
      <c r="K36" s="122"/>
      <c r="L36" s="2"/>
    </row>
    <row r="37" spans="1:19" ht="22.5" customHeight="1" thickBot="1" x14ac:dyDescent="0.3">
      <c r="A37" s="200" t="s">
        <v>54</v>
      </c>
      <c r="B37" s="201"/>
      <c r="C37" s="100">
        <f>C35+C34+C14+C5</f>
        <v>382741460.04307616</v>
      </c>
      <c r="D37" s="100">
        <f t="shared" ref="D37:H37" si="24">D35+D34+D14+D5</f>
        <v>374861820.92951632</v>
      </c>
      <c r="E37" s="100">
        <f t="shared" si="24"/>
        <v>295658981.33465564</v>
      </c>
      <c r="F37" s="100">
        <f t="shared" si="24"/>
        <v>184857807.67374355</v>
      </c>
      <c r="G37" s="100">
        <f t="shared" si="24"/>
        <v>202213544.17066059</v>
      </c>
      <c r="H37" s="135">
        <f t="shared" si="24"/>
        <v>189465300.84834772</v>
      </c>
      <c r="I37" s="101">
        <f>I36-I23-I11-I8</f>
        <v>1629798915</v>
      </c>
      <c r="J37" s="42"/>
      <c r="K37" s="122"/>
      <c r="L37" s="2"/>
    </row>
    <row r="38" spans="1:19" ht="19.5" customHeight="1" x14ac:dyDescent="0.25">
      <c r="A38" s="162" t="s">
        <v>50</v>
      </c>
      <c r="B38" s="132" t="s">
        <v>70</v>
      </c>
      <c r="C38" s="174">
        <v>36975000</v>
      </c>
      <c r="D38" s="174">
        <v>35700000</v>
      </c>
      <c r="E38" s="174">
        <v>25475902</v>
      </c>
      <c r="F38" s="174">
        <v>64617000</v>
      </c>
      <c r="G38" s="174">
        <v>17000000</v>
      </c>
      <c r="H38" s="177">
        <v>8963274</v>
      </c>
      <c r="I38" s="27"/>
      <c r="J38" s="184">
        <f>C38+D38+E38+F38+G38+H38</f>
        <v>188731176</v>
      </c>
      <c r="K38" s="40"/>
      <c r="L38" s="16"/>
      <c r="M38" s="16"/>
      <c r="N38" s="16"/>
      <c r="O38" s="16"/>
      <c r="P38" s="16"/>
      <c r="Q38" s="16"/>
      <c r="R38" s="16"/>
      <c r="S38" s="16"/>
    </row>
    <row r="39" spans="1:19" ht="21.75" customHeight="1" x14ac:dyDescent="0.25">
      <c r="A39" s="163"/>
      <c r="B39" s="133" t="s">
        <v>71</v>
      </c>
      <c r="C39" s="175"/>
      <c r="D39" s="175"/>
      <c r="E39" s="175"/>
      <c r="F39" s="175"/>
      <c r="G39" s="175"/>
      <c r="H39" s="178"/>
      <c r="I39" s="27"/>
      <c r="J39" s="185"/>
      <c r="K39" s="122"/>
      <c r="M39" s="16"/>
      <c r="N39" s="16"/>
      <c r="O39" s="16"/>
      <c r="P39" s="16"/>
      <c r="Q39" s="16"/>
      <c r="R39" s="16"/>
      <c r="S39" s="16"/>
    </row>
    <row r="40" spans="1:19" ht="31.5" customHeight="1" x14ac:dyDescent="0.25">
      <c r="A40" s="163"/>
      <c r="B40" s="134" t="s">
        <v>72</v>
      </c>
      <c r="C40" s="176"/>
      <c r="D40" s="176"/>
      <c r="E40" s="176"/>
      <c r="F40" s="176"/>
      <c r="G40" s="176"/>
      <c r="H40" s="179"/>
      <c r="I40" s="27"/>
      <c r="J40" s="186"/>
      <c r="K40" s="122"/>
      <c r="L40" s="2"/>
      <c r="M40" s="17"/>
      <c r="N40" s="17"/>
      <c r="O40" s="17"/>
      <c r="P40" s="17"/>
      <c r="Q40" s="17"/>
      <c r="R40" s="17"/>
      <c r="S40" s="16"/>
    </row>
    <row r="41" spans="1:19" ht="55.5" customHeight="1" x14ac:dyDescent="0.25">
      <c r="A41" s="103" t="s">
        <v>51</v>
      </c>
      <c r="B41" s="164" t="s">
        <v>73</v>
      </c>
      <c r="C41" s="180">
        <v>0</v>
      </c>
      <c r="D41" s="180">
        <v>0</v>
      </c>
      <c r="E41" s="180">
        <v>0</v>
      </c>
      <c r="F41" s="182">
        <v>59500000</v>
      </c>
      <c r="G41" s="180">
        <v>0</v>
      </c>
      <c r="H41" s="190">
        <v>18096820</v>
      </c>
      <c r="I41" s="27"/>
      <c r="J41" s="170">
        <f>F41+H41</f>
        <v>77596820</v>
      </c>
      <c r="K41" s="122"/>
      <c r="L41" s="2"/>
      <c r="M41" s="17"/>
      <c r="N41" s="17"/>
      <c r="O41" s="17"/>
      <c r="P41" s="17"/>
      <c r="Q41" s="17"/>
      <c r="R41" s="17"/>
      <c r="S41" s="16"/>
    </row>
    <row r="42" spans="1:19" ht="36.75" customHeight="1" x14ac:dyDescent="0.25">
      <c r="A42" s="103" t="s">
        <v>22</v>
      </c>
      <c r="B42" s="164"/>
      <c r="C42" s="180"/>
      <c r="D42" s="180"/>
      <c r="E42" s="180"/>
      <c r="F42" s="175"/>
      <c r="G42" s="180"/>
      <c r="H42" s="178"/>
      <c r="I42" s="27"/>
      <c r="J42" s="170"/>
      <c r="K42" s="122"/>
      <c r="L42" s="2"/>
      <c r="M42" s="18"/>
      <c r="N42" s="18"/>
      <c r="O42" s="18"/>
      <c r="P42" s="18"/>
      <c r="Q42" s="18"/>
      <c r="R42" s="18"/>
    </row>
    <row r="43" spans="1:19" ht="46.5" customHeight="1" thickBot="1" x14ac:dyDescent="0.3">
      <c r="A43" s="104" t="s">
        <v>23</v>
      </c>
      <c r="B43" s="165"/>
      <c r="C43" s="181"/>
      <c r="D43" s="181"/>
      <c r="E43" s="181"/>
      <c r="F43" s="183"/>
      <c r="G43" s="181"/>
      <c r="H43" s="191"/>
      <c r="I43" s="27"/>
      <c r="J43" s="171"/>
      <c r="K43" s="122"/>
      <c r="L43" s="2"/>
    </row>
    <row r="44" spans="1:19" ht="20.25" customHeight="1" thickBot="1" x14ac:dyDescent="0.3">
      <c r="A44" s="172" t="s">
        <v>81</v>
      </c>
      <c r="B44" s="173"/>
      <c r="C44" s="139">
        <f>C38+C41</f>
        <v>36975000</v>
      </c>
      <c r="D44" s="139">
        <f t="shared" ref="D44:H44" si="25">D38+D41</f>
        <v>35700000</v>
      </c>
      <c r="E44" s="139">
        <f t="shared" si="25"/>
        <v>25475902</v>
      </c>
      <c r="F44" s="139">
        <f t="shared" si="25"/>
        <v>124117000</v>
      </c>
      <c r="G44" s="139">
        <f t="shared" si="25"/>
        <v>17000000</v>
      </c>
      <c r="H44" s="140">
        <f t="shared" si="25"/>
        <v>27060094</v>
      </c>
      <c r="I44" s="29"/>
      <c r="J44" s="144">
        <f>J38+J39+J40+J41</f>
        <v>266327996</v>
      </c>
      <c r="K44" s="24"/>
      <c r="L44" s="2"/>
    </row>
    <row r="45" spans="1:19" ht="19.5" customHeight="1" thickBot="1" x14ac:dyDescent="0.3">
      <c r="A45" s="166" t="s">
        <v>82</v>
      </c>
      <c r="B45" s="167"/>
      <c r="C45" s="141">
        <f>C36+C44</f>
        <v>456624966</v>
      </c>
      <c r="D45" s="141">
        <f t="shared" ref="D45:H45" si="26">D36+D44</f>
        <v>446873756</v>
      </c>
      <c r="E45" s="141">
        <f t="shared" si="26"/>
        <v>350225301</v>
      </c>
      <c r="F45" s="141">
        <f t="shared" si="26"/>
        <v>329447368</v>
      </c>
      <c r="G45" s="141">
        <f t="shared" si="26"/>
        <v>235477760</v>
      </c>
      <c r="H45" s="142">
        <f t="shared" si="26"/>
        <v>235477760</v>
      </c>
      <c r="I45" s="29"/>
      <c r="J45" s="145">
        <f>I36+J44</f>
        <v>2054126911</v>
      </c>
      <c r="K45" s="24"/>
      <c r="L45" s="2"/>
    </row>
    <row r="46" spans="1:19" ht="28.5" customHeight="1" thickBot="1" x14ac:dyDescent="0.3">
      <c r="A46" s="168" t="s">
        <v>83</v>
      </c>
      <c r="B46" s="169"/>
      <c r="C46" s="143">
        <f>C44+C37</f>
        <v>419716460.04307616</v>
      </c>
      <c r="D46" s="143">
        <f t="shared" ref="D46:H46" si="27">D44+D37</f>
        <v>410561820.92951632</v>
      </c>
      <c r="E46" s="143">
        <f t="shared" si="27"/>
        <v>321134883.33465564</v>
      </c>
      <c r="F46" s="143">
        <f t="shared" si="27"/>
        <v>308974807.67374355</v>
      </c>
      <c r="G46" s="143">
        <f t="shared" si="27"/>
        <v>219213544.17066059</v>
      </c>
      <c r="H46" s="143">
        <f t="shared" si="27"/>
        <v>216525394.84834772</v>
      </c>
      <c r="I46" s="29"/>
      <c r="J46" s="146">
        <f>J45-I23-I8-I11</f>
        <v>1896126911</v>
      </c>
      <c r="K46" s="147"/>
      <c r="L46" s="2"/>
    </row>
    <row r="47" spans="1:19" ht="25.5" customHeight="1" thickBot="1" x14ac:dyDescent="0.3">
      <c r="A47" s="160" t="s">
        <v>79</v>
      </c>
      <c r="B47" s="161"/>
      <c r="C47" s="137">
        <f>C8+C11+C23</f>
        <v>36908505.956923813</v>
      </c>
      <c r="D47" s="137">
        <f t="shared" ref="D47:H47" si="28">D8+D11+D23</f>
        <v>36311935.070483662</v>
      </c>
      <c r="E47" s="137">
        <f t="shared" si="28"/>
        <v>29090417.665344384</v>
      </c>
      <c r="F47" s="137">
        <f t="shared" si="28"/>
        <v>20472560.326256454</v>
      </c>
      <c r="G47" s="137">
        <f t="shared" si="28"/>
        <v>16264215.829339407</v>
      </c>
      <c r="H47" s="137">
        <f t="shared" si="28"/>
        <v>18952365.15165228</v>
      </c>
      <c r="I47" s="2"/>
      <c r="J47" s="148"/>
      <c r="K47" s="149">
        <f>SUM(C47:H47)</f>
        <v>158000000</v>
      </c>
      <c r="L47" s="2"/>
    </row>
    <row r="48" spans="1:19" ht="19.5" customHeight="1" thickBot="1" x14ac:dyDescent="0.3">
      <c r="A48" s="152" t="s">
        <v>84</v>
      </c>
      <c r="B48" s="153"/>
      <c r="C48" s="138">
        <f>C46+C47</f>
        <v>456624966</v>
      </c>
      <c r="D48" s="138">
        <f t="shared" ref="D48:H48" si="29">D46+D47</f>
        <v>446873756</v>
      </c>
      <c r="E48" s="138">
        <f t="shared" si="29"/>
        <v>350225301</v>
      </c>
      <c r="F48" s="138">
        <f t="shared" si="29"/>
        <v>329447368</v>
      </c>
      <c r="G48" s="138">
        <f t="shared" si="29"/>
        <v>235477760</v>
      </c>
      <c r="H48" s="138">
        <f t="shared" si="29"/>
        <v>235477760</v>
      </c>
      <c r="I48" s="2"/>
      <c r="J48" s="148"/>
      <c r="K48" s="150">
        <f>SUM(C48:H48)</f>
        <v>2054126911</v>
      </c>
      <c r="L48" s="2"/>
    </row>
    <row r="49" spans="1:12" ht="16.5" customHeight="1" x14ac:dyDescent="0.25">
      <c r="A49" s="22"/>
      <c r="B49" s="22"/>
      <c r="C49" s="23" t="s">
        <v>26</v>
      </c>
      <c r="D49" s="23" t="s">
        <v>27</v>
      </c>
      <c r="E49" s="23" t="s">
        <v>28</v>
      </c>
      <c r="F49" s="23" t="s">
        <v>29</v>
      </c>
      <c r="G49" s="23" t="s">
        <v>30</v>
      </c>
      <c r="H49" s="23" t="s">
        <v>31</v>
      </c>
      <c r="I49" s="2"/>
      <c r="J49" s="148"/>
      <c r="K49" s="148"/>
      <c r="L49" s="2"/>
    </row>
    <row r="50" spans="1:12" x14ac:dyDescent="0.25">
      <c r="A50" s="28" t="s">
        <v>49</v>
      </c>
      <c r="B50" s="22"/>
      <c r="C50" s="23"/>
      <c r="D50" s="23"/>
      <c r="E50" s="23"/>
      <c r="F50" s="23"/>
      <c r="G50" s="23"/>
      <c r="H50" s="23"/>
      <c r="I50" s="2"/>
      <c r="J50" s="2"/>
      <c r="K50" s="2"/>
      <c r="L50" s="2"/>
    </row>
    <row r="51" spans="1:12" x14ac:dyDescent="0.25">
      <c r="A51" s="22"/>
      <c r="B51" s="22"/>
      <c r="C51" s="23"/>
      <c r="D51" s="23"/>
      <c r="E51" s="23"/>
      <c r="F51" s="23"/>
      <c r="G51" s="23"/>
      <c r="H51" s="23"/>
      <c r="I51" s="2"/>
      <c r="J51" s="2"/>
      <c r="K51" s="2"/>
      <c r="L51" s="2"/>
    </row>
    <row r="52" spans="1:12" x14ac:dyDescent="0.25">
      <c r="A52" s="123" t="s">
        <v>55</v>
      </c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</row>
    <row r="53" spans="1:12" x14ac:dyDescent="0.25">
      <c r="A53" s="1" t="s">
        <v>12</v>
      </c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1:12" x14ac:dyDescent="0.25">
      <c r="A54" s="3" t="s">
        <v>11</v>
      </c>
    </row>
    <row r="55" spans="1:12" x14ac:dyDescent="0.25">
      <c r="A55" s="3" t="s">
        <v>13</v>
      </c>
    </row>
    <row r="56" spans="1:12" x14ac:dyDescent="0.25">
      <c r="A56" s="3" t="s">
        <v>14</v>
      </c>
    </row>
    <row r="57" spans="1:12" x14ac:dyDescent="0.25">
      <c r="A57" s="3" t="s">
        <v>15</v>
      </c>
    </row>
    <row r="58" spans="1:12" x14ac:dyDescent="0.25">
      <c r="A58" s="3" t="s">
        <v>16</v>
      </c>
    </row>
    <row r="59" spans="1:12" x14ac:dyDescent="0.25">
      <c r="A59" s="3" t="s">
        <v>17</v>
      </c>
    </row>
    <row r="60" spans="1:12" x14ac:dyDescent="0.25">
      <c r="A60" s="3" t="s">
        <v>18</v>
      </c>
    </row>
    <row r="61" spans="1:12" x14ac:dyDescent="0.25">
      <c r="A61" s="3" t="s">
        <v>19</v>
      </c>
    </row>
    <row r="62" spans="1:12" x14ac:dyDescent="0.25">
      <c r="A62" s="3" t="s">
        <v>20</v>
      </c>
    </row>
    <row r="63" spans="1:12" x14ac:dyDescent="0.25">
      <c r="A63" s="3" t="s">
        <v>21</v>
      </c>
    </row>
    <row r="64" spans="1:12" x14ac:dyDescent="0.25">
      <c r="A64" s="136" t="s">
        <v>74</v>
      </c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</row>
    <row r="65" spans="1:12" x14ac:dyDescent="0.25">
      <c r="A65" s="136" t="s">
        <v>75</v>
      </c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</row>
    <row r="66" spans="1:12" x14ac:dyDescent="0.25">
      <c r="A66" s="136" t="s">
        <v>76</v>
      </c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</row>
    <row r="67" spans="1:12" x14ac:dyDescent="0.25">
      <c r="A67" s="136" t="s">
        <v>77</v>
      </c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</row>
    <row r="69" spans="1:12" ht="36.75" customHeight="1" x14ac:dyDescent="0.25">
      <c r="A69" s="151" t="s">
        <v>86</v>
      </c>
      <c r="B69" s="151"/>
      <c r="C69" s="151"/>
      <c r="D69" s="151"/>
      <c r="E69" s="151"/>
      <c r="F69" s="151"/>
      <c r="G69" s="151"/>
      <c r="H69" s="151"/>
      <c r="I69" s="151"/>
      <c r="J69" s="151"/>
    </row>
  </sheetData>
  <mergeCells count="33">
    <mergeCell ref="J38:J40"/>
    <mergeCell ref="A2:A3"/>
    <mergeCell ref="A36:B36"/>
    <mergeCell ref="H41:H43"/>
    <mergeCell ref="A5:B5"/>
    <mergeCell ref="A13:B13"/>
    <mergeCell ref="A33:B33"/>
    <mergeCell ref="A34:B34"/>
    <mergeCell ref="A37:B37"/>
    <mergeCell ref="A15:A32"/>
    <mergeCell ref="A14:B14"/>
    <mergeCell ref="H38:H40"/>
    <mergeCell ref="C41:C43"/>
    <mergeCell ref="D41:D43"/>
    <mergeCell ref="E41:E43"/>
    <mergeCell ref="F41:F43"/>
    <mergeCell ref="G41:G43"/>
    <mergeCell ref="A69:J69"/>
    <mergeCell ref="A48:B48"/>
    <mergeCell ref="A10:A12"/>
    <mergeCell ref="A6:A9"/>
    <mergeCell ref="A47:B47"/>
    <mergeCell ref="A38:A40"/>
    <mergeCell ref="B41:B43"/>
    <mergeCell ref="A45:B45"/>
    <mergeCell ref="A46:B46"/>
    <mergeCell ref="J41:J43"/>
    <mergeCell ref="A44:B44"/>
    <mergeCell ref="C38:C40"/>
    <mergeCell ref="D38:D40"/>
    <mergeCell ref="E38:E40"/>
    <mergeCell ref="F38:F40"/>
    <mergeCell ref="G38:G40"/>
  </mergeCells>
  <pageMargins left="0.25" right="0.25" top="0.75" bottom="0.75" header="0.3" footer="0.3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Alocari financiare FTJ</vt:lpstr>
      <vt:lpstr>'Alocari financiare FTJ'!Print_Area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Florina Barbu</dc:creator>
  <cp:lastModifiedBy>CSE</cp:lastModifiedBy>
  <cp:lastPrinted>2025-10-31T07:06:38Z</cp:lastPrinted>
  <dcterms:created xsi:type="dcterms:W3CDTF">2025-10-29T13:22:34Z</dcterms:created>
  <dcterms:modified xsi:type="dcterms:W3CDTF">2025-12-15T11:22:52Z</dcterms:modified>
</cp:coreProperties>
</file>